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ichaelaBerger-Bühle\Downloads\"/>
    </mc:Choice>
  </mc:AlternateContent>
  <xr:revisionPtr revIDLastSave="0" documentId="8_{19141FD6-153C-4DB2-8C46-D4C823BB39E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Übersicht" sheetId="5" r:id="rId1"/>
    <sheet name="Einpersonenwahl" sheetId="3" r:id="rId2"/>
    <sheet name="Mehrpersonenwahl mit Liste" sheetId="1" r:id="rId3"/>
    <sheet name="Wahl Leitung der Pfarrei" sheetId="4" r:id="rId4"/>
    <sheet name="Synodalwahl" sheetId="6" r:id="rId5"/>
    <sheet name="Dropdownlisten" sheetId="2" r:id="rId6"/>
  </sheets>
  <definedNames>
    <definedName name="Mandate">Synodalwahl!$E$7</definedName>
    <definedName name="WZ_massg" localSheetId="1">Einpersonenwahl!$E$21</definedName>
    <definedName name="WZ_massg" localSheetId="3">'Wahl Leitung der Pfarrei'!$E$22</definedName>
    <definedName name="WZ_massg">'Mehrpersonenwahl mit Liste'!$E$22</definedName>
    <definedName name="WZ_massg_Syn">Synodalwahl!$E$21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E54" i="2"/>
  <c r="C23" i="2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E6" i="6"/>
  <c r="E61" i="2"/>
  <c r="G61" i="2" s="1"/>
  <c r="E63" i="2"/>
  <c r="G63" i="2" s="1"/>
  <c r="E59" i="2"/>
  <c r="G59" i="2" s="1"/>
  <c r="E60" i="2"/>
  <c r="G60" i="2" s="1"/>
  <c r="E62" i="2"/>
  <c r="G62" i="2" s="1"/>
  <c r="G40" i="2" l="1"/>
  <c r="G42" i="2"/>
  <c r="G22" i="2"/>
  <c r="G30" i="2"/>
  <c r="G49" i="2"/>
  <c r="G36" i="2"/>
  <c r="G29" i="2"/>
  <c r="G23" i="2"/>
  <c r="G27" i="2"/>
  <c r="G46" i="2"/>
  <c r="G50" i="2"/>
  <c r="G33" i="2"/>
  <c r="G47" i="2"/>
  <c r="G51" i="2"/>
  <c r="G28" i="2"/>
  <c r="G37" i="2"/>
  <c r="G52" i="2"/>
  <c r="G26" i="2"/>
  <c r="G53" i="2"/>
  <c r="G24" i="2"/>
  <c r="G32" i="2"/>
  <c r="G64" i="2"/>
  <c r="G25" i="2"/>
  <c r="G43" i="2"/>
  <c r="G41" i="2"/>
  <c r="G35" i="2"/>
  <c r="G45" i="2"/>
  <c r="G38" i="2"/>
  <c r="G31" i="2"/>
  <c r="G48" i="2"/>
  <c r="G44" i="2"/>
  <c r="G34" i="2"/>
  <c r="E7" i="6" s="1"/>
  <c r="G39" i="2"/>
  <c r="E64" i="2"/>
  <c r="E57" i="6" l="1"/>
  <c r="E17" i="6"/>
  <c r="E21" i="6"/>
  <c r="E24" i="6" s="1"/>
  <c r="E27" i="6" s="1"/>
  <c r="E75" i="6"/>
  <c r="E60" i="6" l="1"/>
  <c r="E63" i="6" s="1"/>
  <c r="E47" i="1" l="1"/>
  <c r="E18" i="1" l="1"/>
  <c r="E17" i="3"/>
  <c r="E22" i="4" l="1"/>
  <c r="E24" i="4" s="1"/>
  <c r="E31" i="4"/>
  <c r="E32" i="4" s="1"/>
  <c r="E17" i="4"/>
  <c r="E31" i="3"/>
  <c r="E21" i="3"/>
  <c r="E22" i="3" s="1"/>
  <c r="E22" i="1"/>
  <c r="E25" i="1" s="1"/>
  <c r="E28" i="1" s="1"/>
  <c r="E29" i="1" s="1"/>
</calcChain>
</file>

<file path=xl/sharedStrings.xml><?xml version="1.0" encoding="utf-8"?>
<sst xmlns="http://schemas.openxmlformats.org/spreadsheetml/2006/main" count="366" uniqueCount="180">
  <si>
    <t>Wahlprotokolle</t>
  </si>
  <si>
    <t>Formulare für verschiedene Wahlen</t>
  </si>
  <si>
    <t>Link zum Anklicken</t>
  </si>
  <si>
    <t>Einpersonenwahl</t>
  </si>
  <si>
    <t>Mehrpersonenwahl</t>
  </si>
  <si>
    <t>Wahl Leitung der Pfarrei</t>
  </si>
  <si>
    <t>Synodalwahl</t>
  </si>
  <si>
    <t>Umschrei-bung</t>
  </si>
  <si>
    <t>nur 1 Stimme pro Wahlzettel</t>
  </si>
  <si>
    <t>Wahlzettel mit mehreren Stimmen (Listenverfahren)</t>
  </si>
  <si>
    <t>besonderer Wahlmodus bei eingeschränkter Wählbarkeit</t>
  </si>
  <si>
    <t>Besonderes</t>
  </si>
  <si>
    <t>Wahlzettel und Stimmen müssen unterschieden werden</t>
  </si>
  <si>
    <t>Leere Wahlzettel werden nicht ausgeschieden, sie zählen als Gegenstimmen</t>
  </si>
  <si>
    <t>getrennte Ergebnisse für Synodalen und Ersatzmitglieder</t>
  </si>
  <si>
    <t>Verwendung</t>
  </si>
  <si>
    <t>Kirchgemeinde-präsidium; Ersatzwahl für einen Sitz für Kirchgemeinderat, RPK, Wahlbüro</t>
  </si>
  <si>
    <t>Erneuerungswahl für Kirchgemeinderat, RPK, Wahlbüro</t>
  </si>
  <si>
    <t>Wahl Pfarrer oder Gemeindeleiter*in</t>
  </si>
  <si>
    <t>Erneuerungswahl für Synode</t>
  </si>
  <si>
    <t>Wahlsystem</t>
  </si>
  <si>
    <t>absolutes Majorzverfahren</t>
  </si>
  <si>
    <t>relatives Majorzverfahren</t>
  </si>
  <si>
    <t>Vorprüfung</t>
  </si>
  <si>
    <t>Abklärung der Wahlfähigkeit via Kirchenrat</t>
  </si>
  <si>
    <t>Genehmi-gung</t>
  </si>
  <si>
    <t>für Kirchgemeindepräsidium und Kirchgemeinderat (nicht aber für RPK und Wahlbüro)</t>
  </si>
  <si>
    <t>Genehmigung der Wahl</t>
  </si>
  <si>
    <t>Einreichen</t>
  </si>
  <si>
    <t>Ergebnis am Sonntag an Generalsekretariat</t>
  </si>
  <si>
    <t>Wahlprotokoll</t>
  </si>
  <si>
    <t>Einpersonenwahl nach dem Majorzwahlverfahren (wenn ein Sitz zu besetzen ist)</t>
  </si>
  <si>
    <t>Kirchgemeindepräsidium oder Ersatzwahlen</t>
  </si>
  <si>
    <t>Kath. Kirchgemeinde</t>
  </si>
  <si>
    <t>* KG aus Dropdown-Liste wählen *</t>
  </si>
  <si>
    <t>Wahl</t>
  </si>
  <si>
    <t>Datum</t>
  </si>
  <si>
    <t>Anlass</t>
  </si>
  <si>
    <t>Organ</t>
  </si>
  <si>
    <t>Kirchgemeindepräsidium</t>
  </si>
  <si>
    <t>Versand</t>
  </si>
  <si>
    <t>versandte Stimmrechtsausweise</t>
  </si>
  <si>
    <t>b</t>
  </si>
  <si>
    <t>Wahlzettel</t>
  </si>
  <si>
    <t>Eingegangene Wahlzettel</t>
  </si>
  <si>
    <t>c</t>
  </si>
  <si>
    <t>Stimmbeteiligung</t>
  </si>
  <si>
    <t>d</t>
  </si>
  <si>
    <t>d = c / b</t>
  </si>
  <si>
    <t>leere Wahlzettel</t>
  </si>
  <si>
    <t>e</t>
  </si>
  <si>
    <t>ungültige Wahlzettel</t>
  </si>
  <si>
    <t>f</t>
  </si>
  <si>
    <t>massgebende Wahlzettel</t>
  </si>
  <si>
    <t>g</t>
  </si>
  <si>
    <t>g = c - e - f</t>
  </si>
  <si>
    <t>absolutes Mehr</t>
  </si>
  <si>
    <t>h</t>
  </si>
  <si>
    <t>h = g / 2, aufgerundet</t>
  </si>
  <si>
    <t>Stimmen haben erhalten</t>
  </si>
  <si>
    <t>absolutes Mehr erreicht --&gt; dunkelgrün (sonst grau)</t>
  </si>
  <si>
    <t>Diverse Stimmen</t>
  </si>
  <si>
    <t>Total der gezählten Stimmen</t>
  </si>
  <si>
    <t>i</t>
  </si>
  <si>
    <t>Kontrolle: i = g</t>
  </si>
  <si>
    <t>Beurkundung durch das Wahlbüro</t>
  </si>
  <si>
    <t>Die Mitglieder des Wahlbüros beurkunden, dass die Wahl korrekt durchgeführt</t>
  </si>
  <si>
    <t>wurde und die obenstehenden Angaben wahrheitsgemäss gemacht wurden.</t>
  </si>
  <si>
    <t>Ort</t>
  </si>
  <si>
    <t>Präsident*in oder Vizepräsident*in</t>
  </si>
  <si>
    <t>Aktuar*in des Kirchgemeinderats</t>
  </si>
  <si>
    <t>Stimmenzähler*in</t>
  </si>
  <si>
    <t>Mehrpersonenwahl mit Liste nach dem Thurgauer Majorzwahlverfahren</t>
  </si>
  <si>
    <t>Kirchgemeinderat, RPK, Wahlbüro</t>
  </si>
  <si>
    <t xml:space="preserve">Kath. Kirchgemeinde </t>
  </si>
  <si>
    <t>Anzahl zu besetzender Sitze</t>
  </si>
  <si>
    <t>a</t>
  </si>
  <si>
    <t>(ohne KG-Präsidium)</t>
  </si>
  <si>
    <t>Stimmen auf massg. Wahlzetteln</t>
  </si>
  <si>
    <t>Anzahl möglicher Stimmen</t>
  </si>
  <si>
    <t>h = a * g</t>
  </si>
  <si>
    <t xml:space="preserve">leere Stimmen </t>
  </si>
  <si>
    <t>ungültige Stimmen</t>
  </si>
  <si>
    <t>j</t>
  </si>
  <si>
    <t>massgebende Stimmen</t>
  </si>
  <si>
    <t>k</t>
  </si>
  <si>
    <t>k = h - i - j</t>
  </si>
  <si>
    <t>l</t>
  </si>
  <si>
    <t>l = k / a / 2, aufgerundet</t>
  </si>
  <si>
    <t>m</t>
  </si>
  <si>
    <t>Kontrolle: m = k</t>
  </si>
  <si>
    <t>Das Wahlprotokoll für die Wahl des Kirchgemeinderats ist an den Kirchenrat Thurgau zu senden.</t>
  </si>
  <si>
    <t>Adresse: Kath. Kirchenrat, Franziskus-Weg 3, 8570 Weinfelden</t>
  </si>
  <si>
    <t>Die Wahl der RPK und des Wahlbüros sind nicht genehmigungspflichtig.</t>
  </si>
  <si>
    <t>Majorzwahl mit eingeschränkter Wählbarkeit (leere Wahlzettel zählen)</t>
  </si>
  <si>
    <t>Wahl der Leitung der Pfarrei (Pfarrer oder Gemeindeleiter*in)</t>
  </si>
  <si>
    <t>Leitung der Pfarrei</t>
  </si>
  <si>
    <t>werden nicht abgezogen</t>
  </si>
  <si>
    <r>
      <t>g = c - f</t>
    </r>
    <r>
      <rPr>
        <i/>
        <sz val="9"/>
        <color theme="1"/>
        <rFont val="Calibri"/>
        <family val="2"/>
        <scheme val="minor"/>
      </rPr>
      <t xml:space="preserve"> (e nicht abziehen)</t>
    </r>
  </si>
  <si>
    <t>l = g / 2, aufgerundet</t>
  </si>
  <si>
    <t>Leerstimmen (=Gegenkandidatur)</t>
  </si>
  <si>
    <t>Kontrolle: m = g</t>
  </si>
  <si>
    <t xml:space="preserve">Kirchgemeinde </t>
  </si>
  <si>
    <t>Name</t>
  </si>
  <si>
    <t>gehört zum Wahlkreis</t>
  </si>
  <si>
    <t>Synodenmandate im Wahlkreis</t>
  </si>
  <si>
    <t>Stimmen für Synodalen</t>
  </si>
  <si>
    <t>leere Stimmen</t>
  </si>
  <si>
    <t>Als Synodalen haben Stimmen erhalten:</t>
  </si>
  <si>
    <t>Kontrolle: l = k</t>
  </si>
  <si>
    <t>Stimmen für Ersatzmitglieder der Synode</t>
  </si>
  <si>
    <t>m = 3 * g</t>
  </si>
  <si>
    <t>n</t>
  </si>
  <si>
    <t>o</t>
  </si>
  <si>
    <t>p</t>
  </si>
  <si>
    <t>p = m - n - o</t>
  </si>
  <si>
    <t>Als Ersatzmitglieder haben Stimmen erhalten:</t>
  </si>
  <si>
    <t>q</t>
  </si>
  <si>
    <t>Kontrolle: q = p</t>
  </si>
  <si>
    <t>Das Wahlprotokoll ist unmittelbar nach der Wahl per Mail an den Kirchenrat Thurgau zu senden.</t>
  </si>
  <si>
    <t>kirchenrat@kath-tg.ch</t>
  </si>
  <si>
    <t>Alternativ ist das Wahlergebnis per Telefon mitzuteilen: Tel. 071 626 11 11</t>
  </si>
  <si>
    <t>Das Original des unterzeichneten Wahlprotokolls ist anschliessend per Post an den Kirchenrat zu schicken:</t>
  </si>
  <si>
    <t>Dropdownlisten (intern)</t>
  </si>
  <si>
    <t>Ersatzwahl für Rest der laufenden Amtszeit</t>
  </si>
  <si>
    <t>Kirchgemeinderat</t>
  </si>
  <si>
    <t>Rechnungsprüfungskommission</t>
  </si>
  <si>
    <t>Wahlbüro</t>
  </si>
  <si>
    <t>anderes</t>
  </si>
  <si>
    <t>Nur diese beiden Spalten aktualisieren!</t>
  </si>
  <si>
    <t>Spalte aktualisiert automatisch</t>
  </si>
  <si>
    <t>Kirchgemeinden</t>
  </si>
  <si>
    <t>Nr.</t>
  </si>
  <si>
    <t>Kirchgemeinde</t>
  </si>
  <si>
    <t>Katholiken</t>
  </si>
  <si>
    <t>Wahlkreis</t>
  </si>
  <si>
    <t>Mandate</t>
  </si>
  <si>
    <t>--</t>
  </si>
  <si>
    <t>Aadorf-Tänikon</t>
  </si>
  <si>
    <t>Münchwilen</t>
  </si>
  <si>
    <t>Altnau-Güttingen-Münsterlingen</t>
  </si>
  <si>
    <t>Kreuzlingen</t>
  </si>
  <si>
    <t>Amriswil</t>
  </si>
  <si>
    <t>Arbon</t>
  </si>
  <si>
    <t>Frauenfeld</t>
  </si>
  <si>
    <t>Berg</t>
  </si>
  <si>
    <t>Weinfelden</t>
  </si>
  <si>
    <t>Bettwiesen</t>
  </si>
  <si>
    <t>Bischofszell</t>
  </si>
  <si>
    <t>Ermatingen</t>
  </si>
  <si>
    <t>Fischingen</t>
  </si>
  <si>
    <t>Frauenfeld Plus</t>
  </si>
  <si>
    <t>Heiligkreuz</t>
  </si>
  <si>
    <t>Homburg</t>
  </si>
  <si>
    <t>Horn</t>
  </si>
  <si>
    <t>Kreuzlingen-Emmishofen</t>
  </si>
  <si>
    <t>Lommis</t>
  </si>
  <si>
    <t>Müllheim</t>
  </si>
  <si>
    <t>Pfyn</t>
  </si>
  <si>
    <t>Romanshorn</t>
  </si>
  <si>
    <t>Sirnach</t>
  </si>
  <si>
    <t>Sommeri</t>
  </si>
  <si>
    <t>Steckborn</t>
  </si>
  <si>
    <t>Steinebrunn</t>
  </si>
  <si>
    <t>Sulgen</t>
  </si>
  <si>
    <t>Tobel</t>
  </si>
  <si>
    <t>Untersee-Rhein</t>
  </si>
  <si>
    <t>Wängi</t>
  </si>
  <si>
    <t>Welfensberg</t>
  </si>
  <si>
    <t>Wuppenau</t>
  </si>
  <si>
    <t>Wahlkreise</t>
  </si>
  <si>
    <t>Tabelle rechnet automatisch.</t>
  </si>
  <si>
    <t>Gesamterneuerungswahl für 2026-2030</t>
  </si>
  <si>
    <t>Wertbühl-Bussnang</t>
  </si>
  <si>
    <t>Ergebnis am nächsten Arbeitstag an Generalsekretariat</t>
  </si>
  <si>
    <t>Rodenberg-Rhy</t>
  </si>
  <si>
    <t>Hagenwil</t>
  </si>
  <si>
    <t>für Synodalwahlen 2026</t>
  </si>
  <si>
    <t>Vorstand Kirchgemeindeverband</t>
  </si>
  <si>
    <t>Präsidium Kirchgemeindeverband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</si>
</sst>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49" fontId="0" fillId="2" borderId="1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3" fontId="0" fillId="3" borderId="1" xfId="0" applyNumberFormat="1" applyFill="1" applyBorder="1"/>
    <xf numFmtId="0" fontId="3" fillId="0" borderId="0" xfId="0" applyFont="1"/>
    <xf numFmtId="0" fontId="0" fillId="0" borderId="2" xfId="0" applyBorder="1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4" borderId="0" xfId="0" applyFill="1"/>
    <xf numFmtId="0" fontId="5" fillId="4" borderId="0" xfId="0" applyFont="1" applyFill="1"/>
    <xf numFmtId="0" fontId="4" fillId="4" borderId="0" xfId="0" applyFont="1" applyFill="1"/>
    <xf numFmtId="165" fontId="0" fillId="3" borderId="1" xfId="0" applyNumberFormat="1" applyFill="1" applyBorder="1"/>
    <xf numFmtId="3" fontId="1" fillId="3" borderId="1" xfId="0" applyNumberFormat="1" applyFont="1" applyFill="1" applyBorder="1"/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6" fillId="0" borderId="0" xfId="0" applyFont="1"/>
    <xf numFmtId="0" fontId="7" fillId="0" borderId="0" xfId="0" applyFont="1"/>
    <xf numFmtId="165" fontId="0" fillId="0" borderId="2" xfId="0" applyNumberFormat="1" applyBorder="1"/>
    <xf numFmtId="3" fontId="0" fillId="6" borderId="1" xfId="0" applyNumberFormat="1" applyFill="1" applyBorder="1" applyProtection="1">
      <protection locked="0"/>
    </xf>
    <xf numFmtId="49" fontId="0" fillId="6" borderId="1" xfId="0" applyNumberFormat="1" applyFill="1" applyBorder="1"/>
    <xf numFmtId="3" fontId="0" fillId="6" borderId="1" xfId="0" applyNumberFormat="1" applyFill="1" applyBorder="1"/>
    <xf numFmtId="0" fontId="8" fillId="0" borderId="0" xfId="0" applyFont="1"/>
    <xf numFmtId="0" fontId="9" fillId="4" borderId="0" xfId="1" applyFill="1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8" xfId="0" applyBorder="1"/>
    <xf numFmtId="0" fontId="5" fillId="0" borderId="1" xfId="0" applyFont="1" applyBorder="1" applyAlignment="1">
      <alignment vertical="top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vertical="top" wrapText="1"/>
    </xf>
    <xf numFmtId="0" fontId="5" fillId="9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vertical="top" wrapText="1"/>
    </xf>
    <xf numFmtId="0" fontId="5" fillId="10" borderId="1" xfId="0" applyFont="1" applyFill="1" applyBorder="1" applyAlignment="1">
      <alignment vertical="top" wrapText="1"/>
    </xf>
    <xf numFmtId="0" fontId="10" fillId="7" borderId="1" xfId="1" applyFont="1" applyFill="1" applyBorder="1" applyAlignment="1" applyProtection="1">
      <alignment horizontal="center" vertical="center" wrapText="1"/>
      <protection locked="0"/>
    </xf>
    <xf numFmtId="0" fontId="10" fillId="8" borderId="1" xfId="1" applyFont="1" applyFill="1" applyBorder="1" applyAlignment="1" applyProtection="1">
      <alignment horizontal="center" vertical="center" wrapText="1"/>
      <protection locked="0"/>
    </xf>
    <xf numFmtId="0" fontId="10" fillId="9" borderId="1" xfId="1" applyFont="1" applyFill="1" applyBorder="1" applyAlignment="1" applyProtection="1">
      <alignment horizontal="center" vertical="center" wrapText="1"/>
      <protection locked="0"/>
    </xf>
    <xf numFmtId="0" fontId="10" fillId="10" borderId="1" xfId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3" fontId="0" fillId="0" borderId="0" xfId="0" applyNumberFormat="1"/>
    <xf numFmtId="0" fontId="1" fillId="0" borderId="9" xfId="0" applyFont="1" applyBorder="1"/>
    <xf numFmtId="3" fontId="1" fillId="0" borderId="10" xfId="0" applyNumberFormat="1" applyFont="1" applyBorder="1"/>
    <xf numFmtId="0" fontId="1" fillId="0" borderId="10" xfId="0" applyFont="1" applyBorder="1"/>
    <xf numFmtId="0" fontId="12" fillId="0" borderId="1" xfId="0" applyFont="1" applyBorder="1" applyAlignment="1">
      <alignment wrapText="1"/>
    </xf>
    <xf numFmtId="0" fontId="0" fillId="3" borderId="6" xfId="0" applyFill="1" applyBorder="1" applyAlignment="1">
      <alignment horizontal="left"/>
    </xf>
    <xf numFmtId="0" fontId="1" fillId="0" borderId="7" xfId="0" applyFont="1" applyBorder="1" applyAlignment="1">
      <alignment vertical="top" wrapText="1"/>
    </xf>
    <xf numFmtId="0" fontId="1" fillId="0" borderId="0" xfId="0" quotePrefix="1" applyFont="1"/>
    <xf numFmtId="0" fontId="13" fillId="0" borderId="0" xfId="0" applyFont="1"/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top" wrapText="1"/>
    </xf>
    <xf numFmtId="0" fontId="0" fillId="7" borderId="1" xfId="0" applyFill="1" applyBorder="1" applyAlignment="1">
      <alignment horizontal="center" vertical="top" wrapText="1"/>
    </xf>
    <xf numFmtId="49" fontId="1" fillId="5" borderId="3" xfId="0" applyNumberFormat="1" applyFont="1" applyFill="1" applyBorder="1" applyAlignment="1" applyProtection="1">
      <alignment horizontal="left" vertical="center"/>
      <protection locked="0"/>
    </xf>
    <xf numFmtId="49" fontId="1" fillId="5" borderId="2" xfId="0" applyNumberFormat="1" applyFont="1" applyFill="1" applyBorder="1" applyAlignment="1" applyProtection="1">
      <alignment horizontal="left" vertical="center"/>
      <protection locked="0"/>
    </xf>
    <xf numFmtId="49" fontId="1" fillId="5" borderId="4" xfId="0" applyNumberFormat="1" applyFont="1" applyFill="1" applyBorder="1" applyAlignment="1" applyProtection="1">
      <alignment horizontal="left" vertical="center"/>
      <protection locked="0"/>
    </xf>
    <xf numFmtId="164" fontId="0" fillId="2" borderId="3" xfId="0" applyNumberFormat="1" applyFill="1" applyBorder="1" applyAlignment="1" applyProtection="1">
      <alignment horizontal="left"/>
      <protection locked="0"/>
    </xf>
    <xf numFmtId="164" fontId="0" fillId="2" borderId="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5" borderId="3" xfId="0" applyNumberFormat="1" applyFill="1" applyBorder="1" applyAlignment="1" applyProtection="1">
      <alignment horizontal="left"/>
      <protection locked="0"/>
    </xf>
    <xf numFmtId="164" fontId="0" fillId="5" borderId="2" xfId="0" applyNumberFormat="1" applyFill="1" applyBorder="1" applyAlignment="1" applyProtection="1">
      <alignment horizontal="left"/>
      <protection locked="0"/>
    </xf>
    <xf numFmtId="164" fontId="0" fillId="5" borderId="4" xfId="0" applyNumberFormat="1" applyFill="1" applyBorder="1" applyAlignment="1" applyProtection="1">
      <alignment horizontal="left"/>
      <protection locked="0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1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numFmt numFmtId="3" formatCode="#,##0"/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numFmt numFmtId="3" formatCode="#,##0"/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66FFCC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200025</xdr:colOff>
      <xdr:row>0</xdr:row>
      <xdr:rowOff>734322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52975" cy="734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kirchenrat@kath-tg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C24" sqref="C24"/>
    </sheetView>
  </sheetViews>
  <sheetFormatPr baseColWidth="10" defaultColWidth="11.42578125" defaultRowHeight="15" x14ac:dyDescent="0.25"/>
  <cols>
    <col min="1" max="1" width="12.140625" customWidth="1"/>
    <col min="2" max="5" width="18.7109375" customWidth="1"/>
  </cols>
  <sheetData>
    <row r="1" spans="1:5" ht="60" customHeight="1" x14ac:dyDescent="0.25"/>
    <row r="2" spans="1:5" ht="39" customHeight="1" x14ac:dyDescent="0.25"/>
    <row r="3" spans="1:5" ht="26.25" x14ac:dyDescent="0.25">
      <c r="A3" s="1" t="s">
        <v>0</v>
      </c>
    </row>
    <row r="4" spans="1:5" ht="15.75" x14ac:dyDescent="0.25">
      <c r="A4" s="19" t="s">
        <v>1</v>
      </c>
    </row>
    <row r="8" spans="1:5" ht="21" customHeight="1" x14ac:dyDescent="0.25">
      <c r="A8" s="28"/>
      <c r="B8" s="30">
        <v>1</v>
      </c>
      <c r="C8" s="33">
        <v>2</v>
      </c>
      <c r="D8" s="36">
        <v>3</v>
      </c>
      <c r="E8" s="39">
        <v>4</v>
      </c>
    </row>
    <row r="9" spans="1:5" ht="41.25" customHeight="1" x14ac:dyDescent="0.25">
      <c r="A9" s="53" t="s">
        <v>2</v>
      </c>
      <c r="B9" s="42" t="s">
        <v>3</v>
      </c>
      <c r="C9" s="43" t="s">
        <v>4</v>
      </c>
      <c r="D9" s="44" t="s">
        <v>5</v>
      </c>
      <c r="E9" s="45" t="s">
        <v>6</v>
      </c>
    </row>
    <row r="10" spans="1:5" ht="60" x14ac:dyDescent="0.25">
      <c r="A10" s="27" t="s">
        <v>7</v>
      </c>
      <c r="B10" s="31" t="s">
        <v>8</v>
      </c>
      <c r="C10" s="34" t="s">
        <v>9</v>
      </c>
      <c r="D10" s="37" t="s">
        <v>10</v>
      </c>
      <c r="E10" s="40" t="s">
        <v>9</v>
      </c>
    </row>
    <row r="11" spans="1:5" ht="75" x14ac:dyDescent="0.25">
      <c r="A11" s="27" t="s">
        <v>11</v>
      </c>
      <c r="B11" s="31"/>
      <c r="C11" s="34" t="s">
        <v>12</v>
      </c>
      <c r="D11" s="37" t="s">
        <v>13</v>
      </c>
      <c r="E11" s="40" t="s">
        <v>14</v>
      </c>
    </row>
    <row r="12" spans="1:5" ht="63.75" x14ac:dyDescent="0.25">
      <c r="A12" s="29" t="s">
        <v>15</v>
      </c>
      <c r="B12" s="32" t="s">
        <v>16</v>
      </c>
      <c r="C12" s="35" t="s">
        <v>17</v>
      </c>
      <c r="D12" s="38" t="s">
        <v>18</v>
      </c>
      <c r="E12" s="41" t="s">
        <v>19</v>
      </c>
    </row>
    <row r="13" spans="1:5" ht="30" customHeight="1" x14ac:dyDescent="0.25">
      <c r="A13" s="27" t="s">
        <v>20</v>
      </c>
      <c r="B13" s="57" t="s">
        <v>21</v>
      </c>
      <c r="C13" s="57"/>
      <c r="D13" s="57"/>
      <c r="E13" s="40" t="s">
        <v>22</v>
      </c>
    </row>
    <row r="14" spans="1:5" ht="45" x14ac:dyDescent="0.25">
      <c r="A14" s="27" t="s">
        <v>23</v>
      </c>
      <c r="B14" s="27"/>
      <c r="C14" s="27"/>
      <c r="D14" s="37" t="s">
        <v>24</v>
      </c>
      <c r="E14" s="27"/>
    </row>
    <row r="15" spans="1:5" ht="45.75" customHeight="1" x14ac:dyDescent="0.25">
      <c r="A15" s="27" t="s">
        <v>25</v>
      </c>
      <c r="B15" s="58" t="s">
        <v>26</v>
      </c>
      <c r="C15" s="58"/>
      <c r="D15" s="37" t="s">
        <v>27</v>
      </c>
      <c r="E15" s="27"/>
    </row>
    <row r="16" spans="1:5" ht="60" x14ac:dyDescent="0.25">
      <c r="A16" s="27" t="s">
        <v>28</v>
      </c>
      <c r="B16" s="32" t="s">
        <v>174</v>
      </c>
      <c r="C16" s="35" t="s">
        <v>174</v>
      </c>
      <c r="D16" s="37" t="s">
        <v>174</v>
      </c>
      <c r="E16" s="40" t="s">
        <v>29</v>
      </c>
    </row>
    <row r="17" spans="2:5" x14ac:dyDescent="0.25">
      <c r="B17" s="26"/>
      <c r="C17" s="26"/>
      <c r="D17" s="26"/>
      <c r="E17" s="26"/>
    </row>
    <row r="18" spans="2:5" x14ac:dyDescent="0.25">
      <c r="B18" s="26"/>
      <c r="C18" s="26"/>
      <c r="D18" s="26"/>
      <c r="E18" s="26"/>
    </row>
    <row r="19" spans="2:5" x14ac:dyDescent="0.25">
      <c r="B19" s="26"/>
      <c r="C19" s="26"/>
      <c r="D19" s="26"/>
      <c r="E19" s="26"/>
    </row>
    <row r="20" spans="2:5" x14ac:dyDescent="0.25">
      <c r="B20" s="26"/>
      <c r="C20" s="26"/>
      <c r="D20" s="26"/>
      <c r="E20" s="26"/>
    </row>
  </sheetData>
  <sheetProtection selectLockedCells="1"/>
  <mergeCells count="2">
    <mergeCell ref="B13:D13"/>
    <mergeCell ref="B15:C15"/>
  </mergeCells>
  <hyperlinks>
    <hyperlink ref="B9" location="Einpersonenwahl!A1" display="Einpersonenwahl" xr:uid="{00000000-0004-0000-0000-000000000000}"/>
    <hyperlink ref="C9" location="'Mehrpersonenwahl mit Liste'!A1" display="Mehrpersonenwahl" xr:uid="{00000000-0004-0000-0000-000001000000}"/>
    <hyperlink ref="D9" location="'Wahl Leitung der Pfarrei'!A1" display="Wahl Leitung der Pfarrei" xr:uid="{00000000-0004-0000-0000-000002000000}"/>
    <hyperlink ref="E9" location="Synodalwahl!A1" display="Synodalwahl" xr:uid="{00000000-0004-0000-0000-00000300000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zoomScale="160" zoomScaleNormal="160" workbookViewId="0">
      <selection activeCell="E10" sqref="E10:G10"/>
    </sheetView>
  </sheetViews>
  <sheetFormatPr baseColWidth="10" defaultColWidth="11.42578125" defaultRowHeight="15" x14ac:dyDescent="0.25"/>
  <cols>
    <col min="1" max="1" width="3.5703125" customWidth="1"/>
    <col min="2" max="2" width="3.140625" customWidth="1"/>
    <col min="3" max="3" width="32.42578125" customWidth="1"/>
    <col min="4" max="4" width="4.42578125" customWidth="1"/>
    <col min="5" max="5" width="15.85546875" customWidth="1"/>
    <col min="6" max="6" width="5.140625" customWidth="1"/>
    <col min="7" max="7" width="16.42578125" customWidth="1"/>
  </cols>
  <sheetData>
    <row r="1" spans="1:7" ht="36.6" customHeight="1" x14ac:dyDescent="0.25">
      <c r="A1" s="1" t="s">
        <v>30</v>
      </c>
    </row>
    <row r="2" spans="1:7" ht="19.5" customHeight="1" x14ac:dyDescent="0.25">
      <c r="A2" s="19" t="s">
        <v>31</v>
      </c>
    </row>
    <row r="3" spans="1:7" ht="15.75" x14ac:dyDescent="0.25">
      <c r="A3" s="18" t="s">
        <v>32</v>
      </c>
      <c r="G3" s="8"/>
    </row>
    <row r="4" spans="1:7" x14ac:dyDescent="0.25">
      <c r="G4" s="8"/>
    </row>
    <row r="5" spans="1:7" x14ac:dyDescent="0.25">
      <c r="A5" s="2">
        <v>1</v>
      </c>
      <c r="B5" s="2"/>
      <c r="C5" s="2" t="s">
        <v>33</v>
      </c>
      <c r="E5" s="59" t="s">
        <v>34</v>
      </c>
      <c r="F5" s="60"/>
      <c r="G5" s="61"/>
    </row>
    <row r="6" spans="1:7" x14ac:dyDescent="0.25">
      <c r="G6" s="8"/>
    </row>
    <row r="7" spans="1:7" x14ac:dyDescent="0.25">
      <c r="A7" s="2">
        <v>2</v>
      </c>
      <c r="B7" s="2"/>
      <c r="C7" s="2" t="s">
        <v>35</v>
      </c>
      <c r="D7" s="2"/>
      <c r="G7" s="8"/>
    </row>
    <row r="8" spans="1:7" x14ac:dyDescent="0.25">
      <c r="C8" t="s">
        <v>36</v>
      </c>
      <c r="E8" s="62">
        <v>46089</v>
      </c>
      <c r="F8" s="63"/>
      <c r="G8" s="64"/>
    </row>
    <row r="9" spans="1:7" x14ac:dyDescent="0.25">
      <c r="C9" t="s">
        <v>37</v>
      </c>
      <c r="E9" s="65" t="s">
        <v>34</v>
      </c>
      <c r="F9" s="66"/>
      <c r="G9" s="67"/>
    </row>
    <row r="10" spans="1:7" x14ac:dyDescent="0.25">
      <c r="C10" t="s">
        <v>38</v>
      </c>
      <c r="E10" s="65" t="s">
        <v>34</v>
      </c>
      <c r="F10" s="66"/>
      <c r="G10" s="67"/>
    </row>
    <row r="11" spans="1:7" x14ac:dyDescent="0.25">
      <c r="G11" s="8"/>
    </row>
    <row r="12" spans="1:7" x14ac:dyDescent="0.25">
      <c r="A12" s="2">
        <v>3</v>
      </c>
      <c r="B12" s="2"/>
      <c r="C12" s="2" t="s">
        <v>40</v>
      </c>
      <c r="D12" s="2"/>
      <c r="G12" s="8"/>
    </row>
    <row r="13" spans="1:7" x14ac:dyDescent="0.25">
      <c r="C13" t="s">
        <v>41</v>
      </c>
      <c r="D13" t="s">
        <v>42</v>
      </c>
      <c r="E13" s="4"/>
      <c r="G13" s="8"/>
    </row>
    <row r="14" spans="1:7" x14ac:dyDescent="0.25">
      <c r="G14" s="8"/>
    </row>
    <row r="15" spans="1:7" x14ac:dyDescent="0.25">
      <c r="A15" s="2">
        <v>4</v>
      </c>
      <c r="C15" s="2" t="s">
        <v>43</v>
      </c>
      <c r="D15" s="2"/>
      <c r="G15" s="8"/>
    </row>
    <row r="16" spans="1:7" x14ac:dyDescent="0.25">
      <c r="C16" t="s">
        <v>44</v>
      </c>
      <c r="D16" t="s">
        <v>45</v>
      </c>
      <c r="E16" s="4"/>
      <c r="G16" s="8"/>
    </row>
    <row r="17" spans="1:7" x14ac:dyDescent="0.25">
      <c r="C17" t="s">
        <v>46</v>
      </c>
      <c r="D17" t="s">
        <v>47</v>
      </c>
      <c r="E17" s="14" t="e">
        <f>E16/E13</f>
        <v>#DIV/0!</v>
      </c>
      <c r="G17" s="8" t="s">
        <v>48</v>
      </c>
    </row>
    <row r="18" spans="1:7" ht="8.1" customHeight="1" x14ac:dyDescent="0.25">
      <c r="E18" s="20"/>
      <c r="G18" s="8"/>
    </row>
    <row r="19" spans="1:7" x14ac:dyDescent="0.25">
      <c r="C19" t="s">
        <v>49</v>
      </c>
      <c r="D19" t="s">
        <v>50</v>
      </c>
      <c r="E19" s="4"/>
      <c r="G19" s="8"/>
    </row>
    <row r="20" spans="1:7" x14ac:dyDescent="0.25">
      <c r="C20" t="s">
        <v>51</v>
      </c>
      <c r="D20" t="s">
        <v>52</v>
      </c>
      <c r="E20" s="4"/>
      <c r="G20" s="8"/>
    </row>
    <row r="21" spans="1:7" x14ac:dyDescent="0.25">
      <c r="C21" t="s">
        <v>53</v>
      </c>
      <c r="D21" t="s">
        <v>54</v>
      </c>
      <c r="E21" s="15">
        <f>E16-E19-E20</f>
        <v>0</v>
      </c>
      <c r="G21" s="8" t="s">
        <v>55</v>
      </c>
    </row>
    <row r="22" spans="1:7" x14ac:dyDescent="0.25">
      <c r="C22" t="s">
        <v>56</v>
      </c>
      <c r="D22" t="s">
        <v>57</v>
      </c>
      <c r="E22" s="15">
        <f>IF(WZ_massg&gt;0,ROUNDUP((WZ_massg/2)+0.1,0),)</f>
        <v>0</v>
      </c>
      <c r="G22" s="8" t="s">
        <v>58</v>
      </c>
    </row>
    <row r="23" spans="1:7" x14ac:dyDescent="0.25">
      <c r="G23" s="8"/>
    </row>
    <row r="24" spans="1:7" x14ac:dyDescent="0.25">
      <c r="A24" s="2">
        <v>5</v>
      </c>
      <c r="B24" s="2"/>
      <c r="C24" s="2" t="s">
        <v>59</v>
      </c>
      <c r="D24" s="2"/>
      <c r="E24" s="8" t="s">
        <v>60</v>
      </c>
      <c r="G24" s="8"/>
    </row>
    <row r="25" spans="1:7" x14ac:dyDescent="0.25">
      <c r="B25" s="6">
        <v>1</v>
      </c>
      <c r="C25" s="3"/>
      <c r="E25" s="4"/>
      <c r="G25" s="8"/>
    </row>
    <row r="26" spans="1:7" x14ac:dyDescent="0.25">
      <c r="B26" s="6">
        <v>2</v>
      </c>
      <c r="C26" s="3"/>
      <c r="E26" s="4"/>
      <c r="G26" s="8"/>
    </row>
    <row r="27" spans="1:7" x14ac:dyDescent="0.25">
      <c r="B27" s="6">
        <v>3</v>
      </c>
      <c r="C27" s="3"/>
      <c r="E27" s="4"/>
      <c r="G27" s="8"/>
    </row>
    <row r="28" spans="1:7" x14ac:dyDescent="0.25">
      <c r="B28" s="6">
        <v>4</v>
      </c>
      <c r="C28" s="3"/>
      <c r="E28" s="4"/>
      <c r="G28" s="8"/>
    </row>
    <row r="29" spans="1:7" x14ac:dyDescent="0.25">
      <c r="B29" s="6">
        <v>5</v>
      </c>
      <c r="C29" s="3"/>
      <c r="E29" s="4"/>
      <c r="G29" s="8"/>
    </row>
    <row r="30" spans="1:7" x14ac:dyDescent="0.25">
      <c r="B30" s="6">
        <v>6</v>
      </c>
      <c r="C30" s="3" t="s">
        <v>61</v>
      </c>
      <c r="E30" s="4"/>
      <c r="G30" s="8"/>
    </row>
    <row r="31" spans="1:7" x14ac:dyDescent="0.25">
      <c r="C31" t="s">
        <v>62</v>
      </c>
      <c r="D31" t="s">
        <v>63</v>
      </c>
      <c r="E31" s="5">
        <f>SUM(E25:E30)</f>
        <v>0</v>
      </c>
      <c r="G31" s="8" t="s">
        <v>64</v>
      </c>
    </row>
    <row r="32" spans="1:7" x14ac:dyDescent="0.25">
      <c r="G32" s="8"/>
    </row>
    <row r="33" spans="1:7" x14ac:dyDescent="0.25">
      <c r="A33" s="2">
        <v>6</v>
      </c>
      <c r="B33" s="2"/>
      <c r="C33" s="2" t="s">
        <v>65</v>
      </c>
      <c r="G33" s="8"/>
    </row>
    <row r="34" spans="1:7" x14ac:dyDescent="0.25">
      <c r="C34" t="s">
        <v>66</v>
      </c>
      <c r="G34" s="8"/>
    </row>
    <row r="35" spans="1:7" x14ac:dyDescent="0.25">
      <c r="C35" t="s">
        <v>67</v>
      </c>
      <c r="G35" s="8"/>
    </row>
    <row r="36" spans="1:7" x14ac:dyDescent="0.25">
      <c r="G36" s="8"/>
    </row>
    <row r="37" spans="1:7" ht="20.100000000000001" customHeight="1" x14ac:dyDescent="0.25">
      <c r="C37" t="s">
        <v>68</v>
      </c>
      <c r="E37" s="17"/>
      <c r="F37" s="7"/>
      <c r="G37" s="9"/>
    </row>
    <row r="38" spans="1:7" ht="20.100000000000001" customHeight="1" x14ac:dyDescent="0.25">
      <c r="C38" t="s">
        <v>36</v>
      </c>
      <c r="E38" s="17"/>
      <c r="F38" s="7"/>
      <c r="G38" s="9"/>
    </row>
    <row r="39" spans="1:7" ht="18.600000000000001" customHeight="1" x14ac:dyDescent="0.25">
      <c r="E39" s="10"/>
      <c r="F39" s="10"/>
      <c r="G39" s="10"/>
    </row>
    <row r="40" spans="1:7" ht="20.100000000000001" customHeight="1" x14ac:dyDescent="0.25">
      <c r="C40" t="s">
        <v>69</v>
      </c>
      <c r="E40" s="17"/>
      <c r="F40" s="7"/>
      <c r="G40" s="9"/>
    </row>
    <row r="41" spans="1:7" ht="20.100000000000001" customHeight="1" x14ac:dyDescent="0.25">
      <c r="C41" t="s">
        <v>70</v>
      </c>
      <c r="E41" s="17"/>
      <c r="F41" s="7"/>
      <c r="G41" s="9"/>
    </row>
    <row r="42" spans="1:7" ht="20.100000000000001" customHeight="1" x14ac:dyDescent="0.25">
      <c r="C42" t="s">
        <v>71</v>
      </c>
      <c r="E42" s="17"/>
      <c r="F42" s="7"/>
      <c r="G42" s="9"/>
    </row>
    <row r="43" spans="1:7" ht="20.100000000000001" customHeight="1" x14ac:dyDescent="0.25">
      <c r="C43" t="s">
        <v>71</v>
      </c>
      <c r="E43" s="17"/>
      <c r="F43" s="7"/>
      <c r="G43" s="9"/>
    </row>
    <row r="44" spans="1:7" ht="20.100000000000001" customHeight="1" x14ac:dyDescent="0.25">
      <c r="C44" t="s">
        <v>71</v>
      </c>
      <c r="E44" s="17"/>
      <c r="F44" s="7"/>
      <c r="G44" s="9"/>
    </row>
    <row r="45" spans="1:7" ht="20.100000000000001" customHeight="1" x14ac:dyDescent="0.25">
      <c r="C45" t="s">
        <v>71</v>
      </c>
      <c r="E45" s="17"/>
      <c r="F45" s="7"/>
      <c r="G45" s="9"/>
    </row>
  </sheetData>
  <sheetProtection algorithmName="SHA-512" hashValue="tNd+0DZ+jZflyr9GtytbDvuzELjZl0MCOBgV6bp52b6cKXWETdeQj6uICEVxaEwN+/qpYrS8L8OJtiNEvqqyhA==" saltValue="FgkBYVzSxmQ6IyJyS5d/GQ==" spinCount="100000" sheet="1" selectLockedCells="1"/>
  <mergeCells count="4">
    <mergeCell ref="E5:G5"/>
    <mergeCell ref="E8:G8"/>
    <mergeCell ref="E9:G9"/>
    <mergeCell ref="E10:G10"/>
  </mergeCells>
  <conditionalFormatting sqref="E25:E30">
    <cfRule type="cellIs" dxfId="15" priority="2" operator="equal">
      <formula>0</formula>
    </cfRule>
    <cfRule type="cellIs" dxfId="14" priority="3" operator="between">
      <formula>$E$22-1</formula>
      <formula>1</formula>
    </cfRule>
    <cfRule type="cellIs" dxfId="13" priority="4" operator="greaterThan">
      <formula>$E$22-1</formula>
    </cfRule>
  </conditionalFormatting>
  <conditionalFormatting sqref="E31">
    <cfRule type="cellIs" dxfId="12" priority="1" operator="notEqual">
      <formula>$E$21</formula>
    </cfRule>
    <cfRule type="cellIs" dxfId="11" priority="6" operator="notEqual">
      <formula>#REF!</formula>
    </cfRule>
  </conditionalFormatting>
  <dataValidations count="1">
    <dataValidation type="whole" allowBlank="1" showInputMessage="1" showErrorMessage="1" errorTitle="kein gültiger Wert" error="Anzahl Stimmen darf nicht höher sein als die Zahl der massgebenden Wahlzettel. Bitte Wahlzettel auf Mehrfachnennungen prüfen!" sqref="E25:E30" xr:uid="{00000000-0002-0000-0100-000000000000}">
      <formula1>0</formula1>
      <formula2>$E$21</formula2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Auswahl aus der Dropdownliste" xr:uid="{00000000-0002-0000-0100-000001000000}">
          <x14:formula1>
            <xm:f>Dropdownlisten!$B$7:$B$14</xm:f>
          </x14:formula1>
          <xm:sqref>E10:G10</xm:sqref>
        </x14:dataValidation>
        <x14:dataValidation type="list" allowBlank="1" showInputMessage="1" showErrorMessage="1" xr:uid="{00000000-0002-0000-0100-000002000000}">
          <x14:formula1>
            <xm:f>Dropdownlisten!$B$3:$B$5</xm:f>
          </x14:formula1>
          <xm:sqref>E9:G9</xm:sqref>
        </x14:dataValidation>
        <x14:dataValidation type="list" allowBlank="1" showInputMessage="1" showErrorMessage="1" xr:uid="{00000000-0002-0000-0100-000003000000}">
          <x14:formula1>
            <xm:f>Dropdownlisten!$D$21:$D$53</xm:f>
          </x14:formula1>
          <xm:sqref>E5:G5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7"/>
  <sheetViews>
    <sheetView zoomScale="130" zoomScaleNormal="130" workbookViewId="0">
      <selection activeCell="E10" sqref="E10:G10"/>
    </sheetView>
  </sheetViews>
  <sheetFormatPr baseColWidth="10" defaultColWidth="11.42578125" defaultRowHeight="15" x14ac:dyDescent="0.25"/>
  <cols>
    <col min="1" max="1" width="3.5703125" customWidth="1"/>
    <col min="2" max="2" width="3.140625" customWidth="1"/>
    <col min="3" max="3" width="32.42578125" customWidth="1"/>
    <col min="4" max="4" width="4.42578125" customWidth="1"/>
    <col min="5" max="5" width="15.85546875" customWidth="1"/>
    <col min="6" max="6" width="5.140625" customWidth="1"/>
    <col min="7" max="7" width="18.140625" customWidth="1"/>
  </cols>
  <sheetData>
    <row r="1" spans="1:7" ht="36.6" customHeight="1" x14ac:dyDescent="0.25">
      <c r="A1" s="1" t="s">
        <v>30</v>
      </c>
    </row>
    <row r="2" spans="1:7" ht="18.600000000000001" customHeight="1" x14ac:dyDescent="0.25">
      <c r="A2" s="19" t="s">
        <v>72</v>
      </c>
    </row>
    <row r="3" spans="1:7" ht="15.75" x14ac:dyDescent="0.25">
      <c r="A3" s="18" t="s">
        <v>73</v>
      </c>
      <c r="G3" s="8"/>
    </row>
    <row r="4" spans="1:7" x14ac:dyDescent="0.25">
      <c r="G4" s="8"/>
    </row>
    <row r="5" spans="1:7" x14ac:dyDescent="0.25">
      <c r="A5" s="2">
        <v>1</v>
      </c>
      <c r="B5" s="2"/>
      <c r="C5" s="2" t="s">
        <v>74</v>
      </c>
      <c r="E5" s="59" t="s">
        <v>34</v>
      </c>
      <c r="F5" s="60"/>
      <c r="G5" s="61"/>
    </row>
    <row r="6" spans="1:7" x14ac:dyDescent="0.25">
      <c r="G6" s="8"/>
    </row>
    <row r="7" spans="1:7" x14ac:dyDescent="0.25">
      <c r="A7" s="2">
        <v>2</v>
      </c>
      <c r="B7" s="2"/>
      <c r="C7" s="2" t="s">
        <v>35</v>
      </c>
      <c r="D7" s="2"/>
      <c r="G7" s="8"/>
    </row>
    <row r="8" spans="1:7" x14ac:dyDescent="0.25">
      <c r="C8" t="s">
        <v>36</v>
      </c>
      <c r="E8" s="62"/>
      <c r="F8" s="63"/>
      <c r="G8" s="64"/>
    </row>
    <row r="9" spans="1:7" x14ac:dyDescent="0.25">
      <c r="C9" t="s">
        <v>37</v>
      </c>
      <c r="E9" s="65" t="s">
        <v>34</v>
      </c>
      <c r="F9" s="66"/>
      <c r="G9" s="67"/>
    </row>
    <row r="10" spans="1:7" x14ac:dyDescent="0.25">
      <c r="C10" t="s">
        <v>38</v>
      </c>
      <c r="E10" s="65" t="s">
        <v>34</v>
      </c>
      <c r="F10" s="66"/>
      <c r="G10" s="67"/>
    </row>
    <row r="11" spans="1:7" x14ac:dyDescent="0.25">
      <c r="C11" t="s">
        <v>75</v>
      </c>
      <c r="D11" t="s">
        <v>76</v>
      </c>
      <c r="E11" s="16"/>
      <c r="G11" s="8" t="s">
        <v>77</v>
      </c>
    </row>
    <row r="12" spans="1:7" x14ac:dyDescent="0.25">
      <c r="G12" s="8"/>
    </row>
    <row r="13" spans="1:7" x14ac:dyDescent="0.25">
      <c r="A13" s="2">
        <v>3</v>
      </c>
      <c r="B13" s="2"/>
      <c r="C13" s="2" t="s">
        <v>40</v>
      </c>
      <c r="D13" s="2"/>
      <c r="G13" s="8"/>
    </row>
    <row r="14" spans="1:7" x14ac:dyDescent="0.25">
      <c r="C14" t="s">
        <v>41</v>
      </c>
      <c r="D14" t="s">
        <v>42</v>
      </c>
      <c r="E14" s="4"/>
      <c r="G14" s="8"/>
    </row>
    <row r="15" spans="1:7" x14ac:dyDescent="0.25">
      <c r="G15" s="8"/>
    </row>
    <row r="16" spans="1:7" x14ac:dyDescent="0.25">
      <c r="A16" s="2">
        <v>4</v>
      </c>
      <c r="C16" s="2" t="s">
        <v>43</v>
      </c>
      <c r="D16" s="2"/>
      <c r="G16" s="8"/>
    </row>
    <row r="17" spans="1:7" x14ac:dyDescent="0.25">
      <c r="C17" t="s">
        <v>44</v>
      </c>
      <c r="D17" t="s">
        <v>45</v>
      </c>
      <c r="E17" s="4"/>
      <c r="G17" s="8"/>
    </row>
    <row r="18" spans="1:7" x14ac:dyDescent="0.25">
      <c r="C18" t="s">
        <v>46</v>
      </c>
      <c r="D18" t="s">
        <v>47</v>
      </c>
      <c r="E18" s="14" t="e">
        <f>E17/E14</f>
        <v>#DIV/0!</v>
      </c>
      <c r="G18" s="8" t="s">
        <v>48</v>
      </c>
    </row>
    <row r="19" spans="1:7" ht="8.1" customHeight="1" x14ac:dyDescent="0.25">
      <c r="E19" s="20"/>
      <c r="G19" s="8"/>
    </row>
    <row r="20" spans="1:7" x14ac:dyDescent="0.25">
      <c r="C20" t="s">
        <v>49</v>
      </c>
      <c r="D20" t="s">
        <v>50</v>
      </c>
      <c r="E20" s="4"/>
      <c r="G20" s="8"/>
    </row>
    <row r="21" spans="1:7" x14ac:dyDescent="0.25">
      <c r="C21" t="s">
        <v>51</v>
      </c>
      <c r="D21" t="s">
        <v>52</v>
      </c>
      <c r="E21" s="4"/>
      <c r="G21" s="8"/>
    </row>
    <row r="22" spans="1:7" x14ac:dyDescent="0.25">
      <c r="C22" t="s">
        <v>53</v>
      </c>
      <c r="D22" t="s">
        <v>54</v>
      </c>
      <c r="E22" s="15">
        <f>E17-E20-E21</f>
        <v>0</v>
      </c>
      <c r="G22" s="8" t="s">
        <v>55</v>
      </c>
    </row>
    <row r="23" spans="1:7" x14ac:dyDescent="0.25">
      <c r="G23" s="8"/>
    </row>
    <row r="24" spans="1:7" x14ac:dyDescent="0.25">
      <c r="A24" s="2">
        <v>5</v>
      </c>
      <c r="C24" s="2" t="s">
        <v>78</v>
      </c>
      <c r="D24" s="2"/>
      <c r="G24" s="8"/>
    </row>
    <row r="25" spans="1:7" x14ac:dyDescent="0.25">
      <c r="C25" t="s">
        <v>79</v>
      </c>
      <c r="D25" t="s">
        <v>57</v>
      </c>
      <c r="E25" s="5">
        <f>E11*E22</f>
        <v>0</v>
      </c>
      <c r="G25" s="8" t="s">
        <v>80</v>
      </c>
    </row>
    <row r="26" spans="1:7" x14ac:dyDescent="0.25">
      <c r="C26" t="s">
        <v>81</v>
      </c>
      <c r="D26" t="s">
        <v>63</v>
      </c>
      <c r="E26" s="4"/>
      <c r="G26" s="8"/>
    </row>
    <row r="27" spans="1:7" x14ac:dyDescent="0.25">
      <c r="C27" t="s">
        <v>82</v>
      </c>
      <c r="D27" t="s">
        <v>83</v>
      </c>
      <c r="E27" s="4"/>
      <c r="G27" s="8"/>
    </row>
    <row r="28" spans="1:7" x14ac:dyDescent="0.25">
      <c r="C28" t="s">
        <v>84</v>
      </c>
      <c r="D28" t="s">
        <v>85</v>
      </c>
      <c r="E28" s="5">
        <f>E25-E26-E27</f>
        <v>0</v>
      </c>
      <c r="G28" s="8" t="s">
        <v>86</v>
      </c>
    </row>
    <row r="29" spans="1:7" x14ac:dyDescent="0.25">
      <c r="C29" t="s">
        <v>56</v>
      </c>
      <c r="D29" t="s">
        <v>87</v>
      </c>
      <c r="E29" s="15">
        <f>IF(E28&gt;0,ROUNDUP((E28/E11/2)+0.1,0),)</f>
        <v>0</v>
      </c>
      <c r="G29" s="8" t="s">
        <v>88</v>
      </c>
    </row>
    <row r="30" spans="1:7" x14ac:dyDescent="0.25">
      <c r="G30" s="8"/>
    </row>
    <row r="31" spans="1:7" x14ac:dyDescent="0.25">
      <c r="A31" s="2">
        <v>6</v>
      </c>
      <c r="B31" s="2"/>
      <c r="C31" s="2" t="s">
        <v>59</v>
      </c>
      <c r="D31" s="2"/>
      <c r="E31" s="8" t="s">
        <v>60</v>
      </c>
      <c r="G31" s="8"/>
    </row>
    <row r="32" spans="1:7" ht="15.95" customHeight="1" x14ac:dyDescent="0.25">
      <c r="B32" s="6">
        <v>1</v>
      </c>
      <c r="C32" s="3"/>
      <c r="E32" s="4"/>
      <c r="G32" s="8"/>
    </row>
    <row r="33" spans="2:7" ht="15.95" customHeight="1" x14ac:dyDescent="0.25">
      <c r="B33" s="6">
        <v>2</v>
      </c>
      <c r="C33" s="3"/>
      <c r="E33" s="4"/>
      <c r="G33" s="8"/>
    </row>
    <row r="34" spans="2:7" ht="15.95" customHeight="1" x14ac:dyDescent="0.25">
      <c r="B34" s="6">
        <v>3</v>
      </c>
      <c r="C34" s="3"/>
      <c r="E34" s="4"/>
      <c r="G34" s="8"/>
    </row>
    <row r="35" spans="2:7" ht="15.95" customHeight="1" x14ac:dyDescent="0.25">
      <c r="B35" s="6">
        <v>4</v>
      </c>
      <c r="C35" s="3"/>
      <c r="E35" s="4"/>
      <c r="G35" s="8"/>
    </row>
    <row r="36" spans="2:7" ht="15.95" customHeight="1" x14ac:dyDescent="0.25">
      <c r="B36" s="6">
        <v>5</v>
      </c>
      <c r="C36" s="3"/>
      <c r="E36" s="4"/>
      <c r="G36" s="8"/>
    </row>
    <row r="37" spans="2:7" ht="15.95" customHeight="1" x14ac:dyDescent="0.25">
      <c r="B37" s="6">
        <v>6</v>
      </c>
      <c r="C37" s="3"/>
      <c r="E37" s="4"/>
      <c r="G37" s="8"/>
    </row>
    <row r="38" spans="2:7" ht="15.95" customHeight="1" x14ac:dyDescent="0.25">
      <c r="B38" s="6">
        <v>7</v>
      </c>
      <c r="C38" s="3"/>
      <c r="E38" s="4"/>
      <c r="G38" s="8"/>
    </row>
    <row r="39" spans="2:7" ht="15.95" customHeight="1" x14ac:dyDescent="0.25">
      <c r="B39" s="6">
        <v>8</v>
      </c>
      <c r="C39" s="3"/>
      <c r="E39" s="4"/>
      <c r="G39" s="8"/>
    </row>
    <row r="40" spans="2:7" ht="15.95" customHeight="1" x14ac:dyDescent="0.25">
      <c r="B40" s="6">
        <v>9</v>
      </c>
      <c r="C40" s="3"/>
      <c r="E40" s="4"/>
      <c r="G40" s="8"/>
    </row>
    <row r="41" spans="2:7" ht="15.95" customHeight="1" x14ac:dyDescent="0.25">
      <c r="B41" s="6">
        <v>10</v>
      </c>
      <c r="C41" s="3"/>
      <c r="E41" s="4"/>
      <c r="G41" s="8"/>
    </row>
    <row r="42" spans="2:7" ht="15.95" customHeight="1" x14ac:dyDescent="0.25">
      <c r="B42" s="6">
        <v>11</v>
      </c>
      <c r="C42" s="3"/>
      <c r="E42" s="4"/>
      <c r="G42" s="8"/>
    </row>
    <row r="43" spans="2:7" ht="15.95" customHeight="1" x14ac:dyDescent="0.25">
      <c r="B43" s="6">
        <v>12</v>
      </c>
      <c r="C43" s="3"/>
      <c r="E43" s="4"/>
      <c r="G43" s="8"/>
    </row>
    <row r="44" spans="2:7" ht="15.95" customHeight="1" x14ac:dyDescent="0.25">
      <c r="B44" s="6">
        <v>13</v>
      </c>
      <c r="C44" s="3"/>
      <c r="E44" s="4"/>
      <c r="G44" s="8"/>
    </row>
    <row r="45" spans="2:7" ht="15.95" customHeight="1" x14ac:dyDescent="0.25">
      <c r="B45" s="6">
        <v>14</v>
      </c>
      <c r="C45" s="3"/>
      <c r="E45" s="4"/>
      <c r="G45" s="8"/>
    </row>
    <row r="46" spans="2:7" ht="15.95" customHeight="1" x14ac:dyDescent="0.25">
      <c r="B46" s="6">
        <v>15</v>
      </c>
      <c r="C46" s="3"/>
      <c r="E46" s="4"/>
      <c r="G46" s="8"/>
    </row>
    <row r="47" spans="2:7" x14ac:dyDescent="0.25">
      <c r="C47" t="s">
        <v>62</v>
      </c>
      <c r="D47" t="s">
        <v>89</v>
      </c>
      <c r="E47" s="5">
        <f>SUM(E32:E46)</f>
        <v>0</v>
      </c>
      <c r="G47" s="8" t="s">
        <v>90</v>
      </c>
    </row>
    <row r="48" spans="2:7" x14ac:dyDescent="0.25">
      <c r="G48" s="8"/>
    </row>
    <row r="49" spans="1:7" x14ac:dyDescent="0.25">
      <c r="A49" s="2">
        <v>7</v>
      </c>
      <c r="B49" s="2"/>
      <c r="C49" s="2" t="s">
        <v>65</v>
      </c>
      <c r="G49" s="8"/>
    </row>
    <row r="50" spans="1:7" x14ac:dyDescent="0.25">
      <c r="C50" t="s">
        <v>66</v>
      </c>
      <c r="G50" s="8"/>
    </row>
    <row r="51" spans="1:7" x14ac:dyDescent="0.25">
      <c r="C51" t="s">
        <v>67</v>
      </c>
      <c r="G51" s="8"/>
    </row>
    <row r="52" spans="1:7" x14ac:dyDescent="0.25">
      <c r="G52" s="8"/>
    </row>
    <row r="53" spans="1:7" ht="20.100000000000001" customHeight="1" x14ac:dyDescent="0.25">
      <c r="C53" t="s">
        <v>68</v>
      </c>
      <c r="E53" s="17"/>
      <c r="F53" s="7"/>
      <c r="G53" s="9"/>
    </row>
    <row r="54" spans="1:7" ht="20.100000000000001" customHeight="1" x14ac:dyDescent="0.25">
      <c r="C54" t="s">
        <v>36</v>
      </c>
      <c r="E54" s="17"/>
      <c r="F54" s="7"/>
      <c r="G54" s="9"/>
    </row>
    <row r="55" spans="1:7" ht="20.100000000000001" customHeight="1" x14ac:dyDescent="0.25">
      <c r="E55" s="10"/>
      <c r="F55" s="10"/>
      <c r="G55" s="10"/>
    </row>
    <row r="56" spans="1:7" ht="20.100000000000001" customHeight="1" x14ac:dyDescent="0.25">
      <c r="C56" t="s">
        <v>69</v>
      </c>
      <c r="E56" s="17"/>
      <c r="F56" s="7"/>
      <c r="G56" s="9"/>
    </row>
    <row r="57" spans="1:7" ht="20.100000000000001" customHeight="1" x14ac:dyDescent="0.25">
      <c r="C57" t="s">
        <v>70</v>
      </c>
      <c r="E57" s="17"/>
      <c r="F57" s="7"/>
      <c r="G57" s="9"/>
    </row>
    <row r="58" spans="1:7" ht="20.100000000000001" customHeight="1" x14ac:dyDescent="0.25">
      <c r="C58" t="s">
        <v>71</v>
      </c>
      <c r="E58" s="17"/>
      <c r="F58" s="7"/>
      <c r="G58" s="9"/>
    </row>
    <row r="59" spans="1:7" ht="20.100000000000001" customHeight="1" x14ac:dyDescent="0.25">
      <c r="C59" t="s">
        <v>71</v>
      </c>
      <c r="E59" s="17"/>
      <c r="F59" s="7"/>
      <c r="G59" s="9"/>
    </row>
    <row r="60" spans="1:7" ht="20.100000000000001" customHeight="1" x14ac:dyDescent="0.25">
      <c r="C60" t="s">
        <v>71</v>
      </c>
      <c r="E60" s="17"/>
      <c r="F60" s="7"/>
      <c r="G60" s="9"/>
    </row>
    <row r="61" spans="1:7" ht="20.100000000000001" customHeight="1" x14ac:dyDescent="0.25">
      <c r="C61" t="s">
        <v>71</v>
      </c>
      <c r="E61" s="17"/>
      <c r="F61" s="7"/>
      <c r="G61" s="9"/>
    </row>
    <row r="62" spans="1:7" ht="20.100000000000001" customHeight="1" x14ac:dyDescent="0.25"/>
    <row r="63" spans="1:7" ht="20.100000000000001" customHeight="1" x14ac:dyDescent="0.25"/>
    <row r="65" spans="1:7" x14ac:dyDescent="0.25">
      <c r="A65" s="11" t="s">
        <v>91</v>
      </c>
      <c r="B65" s="11"/>
      <c r="C65" s="11"/>
      <c r="D65" s="11"/>
      <c r="E65" s="11"/>
      <c r="F65" s="11"/>
      <c r="G65" s="11"/>
    </row>
    <row r="66" spans="1:7" x14ac:dyDescent="0.25">
      <c r="A66" s="11" t="s">
        <v>92</v>
      </c>
      <c r="B66" s="11"/>
      <c r="C66" s="11"/>
      <c r="D66" s="11"/>
      <c r="E66" s="11"/>
      <c r="F66" s="11"/>
      <c r="G66" s="11"/>
    </row>
    <row r="67" spans="1:7" x14ac:dyDescent="0.25">
      <c r="A67" s="12" t="s">
        <v>93</v>
      </c>
      <c r="B67" s="13"/>
      <c r="C67" s="11"/>
      <c r="D67" s="11"/>
      <c r="E67" s="11"/>
      <c r="F67" s="11"/>
      <c r="G67" s="11"/>
    </row>
  </sheetData>
  <sheetProtection selectLockedCells="1"/>
  <mergeCells count="4">
    <mergeCell ref="E5:G5"/>
    <mergeCell ref="E8:G8"/>
    <mergeCell ref="E9:G9"/>
    <mergeCell ref="E10:G10"/>
  </mergeCells>
  <conditionalFormatting sqref="E32:E46">
    <cfRule type="cellIs" dxfId="10" priority="1" operator="equal">
      <formula>0</formula>
    </cfRule>
    <cfRule type="cellIs" dxfId="9" priority="2" operator="between">
      <formula>$E$29-1</formula>
      <formula>1</formula>
    </cfRule>
    <cfRule type="cellIs" dxfId="8" priority="3" operator="greaterThan">
      <formula>$E$29-1</formula>
    </cfRule>
  </conditionalFormatting>
  <conditionalFormatting sqref="E47">
    <cfRule type="cellIs" dxfId="7" priority="4" operator="notEqual">
      <formula>$E$28</formula>
    </cfRule>
  </conditionalFormatting>
  <dataValidations count="1">
    <dataValidation type="whole" allowBlank="1" showInputMessage="1" showErrorMessage="1" errorTitle="kein gültiger Wert" error="Anzahl Stimmen darf nicht höher sein als die Zahl der massgebenden Wahlzettel. Bitte Wahlzettel auf Mehrfachnennungen prüfen!" sqref="E32:E46" xr:uid="{00000000-0002-0000-0200-000000000000}">
      <formula1>0</formula1>
      <formula2>$E$22</formula2>
    </dataValidation>
  </dataValidations>
  <pageMargins left="0.7" right="0.7" top="0.78740157499999996" bottom="0.78740157499999996" header="0.3" footer="0.3"/>
  <pageSetup paperSize="9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1000000}">
          <x14:formula1>
            <xm:f>Dropdownlisten!$B$3:$B$5</xm:f>
          </x14:formula1>
          <xm:sqref>E9:G9</xm:sqref>
        </x14:dataValidation>
        <x14:dataValidation type="list" allowBlank="1" showInputMessage="1" showErrorMessage="1" errorTitle="Auswahl aus der Dropdownliste" xr:uid="{00000000-0002-0000-0200-000002000000}">
          <x14:formula1>
            <xm:f>Dropdownlisten!$B$8:$B$14</xm:f>
          </x14:formula1>
          <xm:sqref>E10:G10</xm:sqref>
        </x14:dataValidation>
        <x14:dataValidation type="list" allowBlank="1" showInputMessage="1" showErrorMessage="1" xr:uid="{00000000-0002-0000-0200-000003000000}">
          <x14:formula1>
            <xm:f>Dropdownlisten!$D$21:$D$53</xm:f>
          </x14:formula1>
          <xm:sqref>E5:G5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6"/>
  <sheetViews>
    <sheetView zoomScale="130" zoomScaleNormal="130" workbookViewId="0">
      <selection activeCell="E10" sqref="E10:G10"/>
    </sheetView>
  </sheetViews>
  <sheetFormatPr baseColWidth="10" defaultColWidth="11.42578125" defaultRowHeight="15" x14ac:dyDescent="0.25"/>
  <cols>
    <col min="1" max="1" width="3.5703125" customWidth="1"/>
    <col min="2" max="2" width="3.140625" customWidth="1"/>
    <col min="3" max="3" width="32.42578125" customWidth="1"/>
    <col min="4" max="4" width="4.42578125" customWidth="1"/>
    <col min="5" max="5" width="15.85546875" customWidth="1"/>
    <col min="6" max="6" width="5.140625" customWidth="1"/>
    <col min="7" max="7" width="19" customWidth="1"/>
  </cols>
  <sheetData>
    <row r="1" spans="1:7" ht="36.6" customHeight="1" x14ac:dyDescent="0.25">
      <c r="A1" s="1" t="s">
        <v>30</v>
      </c>
    </row>
    <row r="2" spans="1:7" ht="18" customHeight="1" x14ac:dyDescent="0.25">
      <c r="A2" s="46" t="s">
        <v>94</v>
      </c>
    </row>
    <row r="3" spans="1:7" ht="15.75" x14ac:dyDescent="0.25">
      <c r="A3" s="18" t="s">
        <v>95</v>
      </c>
      <c r="G3" s="8"/>
    </row>
    <row r="4" spans="1:7" x14ac:dyDescent="0.25">
      <c r="G4" s="8"/>
    </row>
    <row r="5" spans="1:7" x14ac:dyDescent="0.25">
      <c r="A5" s="2">
        <v>1</v>
      </c>
      <c r="B5" s="2"/>
      <c r="C5" s="2" t="s">
        <v>74</v>
      </c>
      <c r="E5" s="59" t="s">
        <v>34</v>
      </c>
      <c r="F5" s="60"/>
      <c r="G5" s="61"/>
    </row>
    <row r="6" spans="1:7" x14ac:dyDescent="0.25">
      <c r="G6" s="8"/>
    </row>
    <row r="7" spans="1:7" x14ac:dyDescent="0.25">
      <c r="A7" s="2">
        <v>2</v>
      </c>
      <c r="B7" s="2"/>
      <c r="C7" s="2" t="s">
        <v>35</v>
      </c>
      <c r="D7" s="2"/>
      <c r="G7" s="8"/>
    </row>
    <row r="8" spans="1:7" x14ac:dyDescent="0.25">
      <c r="C8" t="s">
        <v>36</v>
      </c>
      <c r="E8" s="62"/>
      <c r="F8" s="63"/>
      <c r="G8" s="64"/>
    </row>
    <row r="9" spans="1:7" x14ac:dyDescent="0.25">
      <c r="C9" t="s">
        <v>37</v>
      </c>
      <c r="E9" s="65" t="s">
        <v>34</v>
      </c>
      <c r="F9" s="66"/>
      <c r="G9" s="67"/>
    </row>
    <row r="10" spans="1:7" x14ac:dyDescent="0.25">
      <c r="C10" t="s">
        <v>38</v>
      </c>
      <c r="E10" s="65" t="s">
        <v>96</v>
      </c>
      <c r="F10" s="66"/>
      <c r="G10" s="67"/>
    </row>
    <row r="11" spans="1:7" x14ac:dyDescent="0.25">
      <c r="G11" s="8"/>
    </row>
    <row r="12" spans="1:7" x14ac:dyDescent="0.25">
      <c r="A12" s="2">
        <v>3</v>
      </c>
      <c r="B12" s="2"/>
      <c r="C12" s="2" t="s">
        <v>40</v>
      </c>
      <c r="D12" s="2"/>
      <c r="G12" s="8"/>
    </row>
    <row r="13" spans="1:7" x14ac:dyDescent="0.25">
      <c r="C13" t="s">
        <v>41</v>
      </c>
      <c r="D13" t="s">
        <v>42</v>
      </c>
      <c r="E13" s="4"/>
      <c r="G13" s="8"/>
    </row>
    <row r="14" spans="1:7" x14ac:dyDescent="0.25">
      <c r="G14" s="8"/>
    </row>
    <row r="15" spans="1:7" x14ac:dyDescent="0.25">
      <c r="A15" s="2">
        <v>4</v>
      </c>
      <c r="C15" s="2" t="s">
        <v>43</v>
      </c>
      <c r="D15" s="2"/>
      <c r="G15" s="8"/>
    </row>
    <row r="16" spans="1:7" x14ac:dyDescent="0.25">
      <c r="C16" t="s">
        <v>44</v>
      </c>
      <c r="D16" t="s">
        <v>45</v>
      </c>
      <c r="E16" s="4"/>
      <c r="G16" s="8"/>
    </row>
    <row r="17" spans="1:7" x14ac:dyDescent="0.25">
      <c r="C17" t="s">
        <v>46</v>
      </c>
      <c r="D17" t="s">
        <v>47</v>
      </c>
      <c r="E17" s="14" t="e">
        <f>E16/E13</f>
        <v>#DIV/0!</v>
      </c>
      <c r="G17" s="8" t="s">
        <v>48</v>
      </c>
    </row>
    <row r="18" spans="1:7" ht="8.1" customHeight="1" x14ac:dyDescent="0.25">
      <c r="E18" s="20"/>
      <c r="G18" s="8"/>
    </row>
    <row r="19" spans="1:7" x14ac:dyDescent="0.25">
      <c r="C19" t="s">
        <v>49</v>
      </c>
      <c r="D19" t="s">
        <v>50</v>
      </c>
      <c r="E19" s="21"/>
      <c r="G19" s="8" t="s">
        <v>97</v>
      </c>
    </row>
    <row r="20" spans="1:7" ht="8.1" customHeight="1" x14ac:dyDescent="0.25">
      <c r="E20" s="20"/>
      <c r="G20" s="8"/>
    </row>
    <row r="21" spans="1:7" x14ac:dyDescent="0.25">
      <c r="C21" t="s">
        <v>51</v>
      </c>
      <c r="D21" t="s">
        <v>52</v>
      </c>
      <c r="E21" s="4"/>
      <c r="G21" s="8"/>
    </row>
    <row r="22" spans="1:7" x14ac:dyDescent="0.25">
      <c r="C22" t="s">
        <v>53</v>
      </c>
      <c r="D22" t="s">
        <v>54</v>
      </c>
      <c r="E22" s="15">
        <f>E16-E21</f>
        <v>0</v>
      </c>
      <c r="G22" s="8" t="s">
        <v>98</v>
      </c>
    </row>
    <row r="23" spans="1:7" ht="8.1" customHeight="1" x14ac:dyDescent="0.25">
      <c r="G23" s="8"/>
    </row>
    <row r="24" spans="1:7" x14ac:dyDescent="0.25">
      <c r="C24" t="s">
        <v>56</v>
      </c>
      <c r="D24" t="s">
        <v>87</v>
      </c>
      <c r="E24" s="15">
        <f>IF(WZ_massg&gt;0,ROUNDUP((WZ_massg/2)+0.1,0),)</f>
        <v>0</v>
      </c>
      <c r="G24" s="8" t="s">
        <v>99</v>
      </c>
    </row>
    <row r="25" spans="1:7" x14ac:dyDescent="0.25">
      <c r="G25" s="8"/>
    </row>
    <row r="26" spans="1:7" x14ac:dyDescent="0.25">
      <c r="A26" s="2">
        <v>5</v>
      </c>
      <c r="B26" s="2"/>
      <c r="C26" s="2" t="s">
        <v>59</v>
      </c>
      <c r="D26" s="2"/>
      <c r="E26" s="8" t="s">
        <v>60</v>
      </c>
      <c r="G26" s="8"/>
    </row>
    <row r="27" spans="1:7" ht="17.100000000000001" customHeight="1" x14ac:dyDescent="0.25">
      <c r="B27" s="6">
        <v>1</v>
      </c>
      <c r="C27" s="3"/>
      <c r="E27" s="4"/>
      <c r="G27" s="8"/>
    </row>
    <row r="28" spans="1:7" ht="17.100000000000001" customHeight="1" x14ac:dyDescent="0.25">
      <c r="B28" s="6">
        <v>2</v>
      </c>
      <c r="C28" s="3"/>
      <c r="E28" s="4"/>
      <c r="G28" s="8"/>
    </row>
    <row r="29" spans="1:7" ht="17.100000000000001" customHeight="1" x14ac:dyDescent="0.25">
      <c r="B29" s="6">
        <v>3</v>
      </c>
      <c r="C29" s="3"/>
      <c r="E29" s="4"/>
      <c r="G29" s="8"/>
    </row>
    <row r="30" spans="1:7" ht="17.100000000000001" customHeight="1" x14ac:dyDescent="0.25">
      <c r="B30" s="6">
        <v>4</v>
      </c>
      <c r="C30" s="3"/>
      <c r="E30" s="4"/>
      <c r="G30" s="8"/>
    </row>
    <row r="31" spans="1:7" ht="17.100000000000001" customHeight="1" x14ac:dyDescent="0.25">
      <c r="B31" s="6"/>
      <c r="C31" s="22" t="s">
        <v>100</v>
      </c>
      <c r="E31" s="23">
        <f>E19</f>
        <v>0</v>
      </c>
      <c r="G31" s="8"/>
    </row>
    <row r="32" spans="1:7" x14ac:dyDescent="0.25">
      <c r="C32" t="s">
        <v>62</v>
      </c>
      <c r="D32" t="s">
        <v>89</v>
      </c>
      <c r="E32" s="5">
        <f>SUM(E27:E31)</f>
        <v>0</v>
      </c>
      <c r="G32" s="8" t="s">
        <v>101</v>
      </c>
    </row>
    <row r="33" spans="1:7" x14ac:dyDescent="0.25">
      <c r="G33" s="8"/>
    </row>
    <row r="34" spans="1:7" x14ac:dyDescent="0.25">
      <c r="A34" s="2">
        <v>6</v>
      </c>
      <c r="B34" s="2"/>
      <c r="C34" s="2" t="s">
        <v>65</v>
      </c>
      <c r="G34" s="8"/>
    </row>
    <row r="35" spans="1:7" x14ac:dyDescent="0.25">
      <c r="C35" t="s">
        <v>66</v>
      </c>
      <c r="G35" s="8"/>
    </row>
    <row r="36" spans="1:7" x14ac:dyDescent="0.25">
      <c r="C36" t="s">
        <v>67</v>
      </c>
      <c r="G36" s="8"/>
    </row>
    <row r="37" spans="1:7" x14ac:dyDescent="0.25">
      <c r="G37" s="8"/>
    </row>
    <row r="38" spans="1:7" ht="20.100000000000001" customHeight="1" x14ac:dyDescent="0.25">
      <c r="C38" t="s">
        <v>68</v>
      </c>
      <c r="E38" s="17"/>
      <c r="F38" s="7"/>
      <c r="G38" s="9"/>
    </row>
    <row r="39" spans="1:7" ht="20.100000000000001" customHeight="1" x14ac:dyDescent="0.25">
      <c r="C39" t="s">
        <v>36</v>
      </c>
      <c r="E39" s="17"/>
      <c r="F39" s="7"/>
      <c r="G39" s="9"/>
    </row>
    <row r="40" spans="1:7" ht="14.45" customHeight="1" x14ac:dyDescent="0.25">
      <c r="E40" s="10"/>
      <c r="F40" s="10"/>
      <c r="G40" s="10"/>
    </row>
    <row r="41" spans="1:7" ht="20.100000000000001" customHeight="1" x14ac:dyDescent="0.25">
      <c r="C41" t="s">
        <v>69</v>
      </c>
      <c r="E41" s="17"/>
      <c r="F41" s="7"/>
      <c r="G41" s="9"/>
    </row>
    <row r="42" spans="1:7" ht="20.100000000000001" customHeight="1" x14ac:dyDescent="0.25">
      <c r="C42" t="s">
        <v>70</v>
      </c>
      <c r="E42" s="17"/>
      <c r="F42" s="7"/>
      <c r="G42" s="9"/>
    </row>
    <row r="43" spans="1:7" ht="20.100000000000001" customHeight="1" x14ac:dyDescent="0.25">
      <c r="C43" t="s">
        <v>71</v>
      </c>
      <c r="E43" s="17"/>
      <c r="F43" s="7"/>
      <c r="G43" s="9"/>
    </row>
    <row r="44" spans="1:7" ht="20.100000000000001" customHeight="1" x14ac:dyDescent="0.25">
      <c r="C44" t="s">
        <v>71</v>
      </c>
      <c r="E44" s="17"/>
      <c r="F44" s="7"/>
      <c r="G44" s="9"/>
    </row>
    <row r="45" spans="1:7" ht="20.100000000000001" customHeight="1" x14ac:dyDescent="0.25">
      <c r="C45" t="s">
        <v>71</v>
      </c>
      <c r="E45" s="17"/>
      <c r="F45" s="7"/>
      <c r="G45" s="9"/>
    </row>
    <row r="46" spans="1:7" ht="20.100000000000001" customHeight="1" x14ac:dyDescent="0.25">
      <c r="C46" t="s">
        <v>71</v>
      </c>
      <c r="E46" s="17"/>
      <c r="F46" s="7"/>
      <c r="G46" s="9"/>
    </row>
  </sheetData>
  <sheetProtection algorithmName="SHA-512" hashValue="CtAtlElTfHNjHRTRSal33tSrrrXi0iRZIKnIJF14s7fmnoFrVOlfDx30eiRMze0hmqD3xFn4I29rp3/zMHqmDQ==" saltValue="CvBtRUyjzwcwgA8vibZ+UQ==" spinCount="100000" sheet="1" selectLockedCells="1"/>
  <mergeCells count="4">
    <mergeCell ref="E5:G5"/>
    <mergeCell ref="E8:G8"/>
    <mergeCell ref="E9:G9"/>
    <mergeCell ref="E10:G10"/>
  </mergeCells>
  <conditionalFormatting sqref="E27:E30">
    <cfRule type="cellIs" dxfId="6" priority="2" operator="equal">
      <formula>0</formula>
    </cfRule>
    <cfRule type="cellIs" dxfId="5" priority="3" operator="between">
      <formula>$E$24-1</formula>
      <formula>1</formula>
    </cfRule>
    <cfRule type="cellIs" dxfId="4" priority="4" operator="greaterThan">
      <formula>$E$24-1</formula>
    </cfRule>
  </conditionalFormatting>
  <conditionalFormatting sqref="E32">
    <cfRule type="cellIs" dxfId="3" priority="1" operator="notEqual">
      <formula>$E$22</formula>
    </cfRule>
    <cfRule type="cellIs" dxfId="2" priority="5" operator="notEqual">
      <formula>#REF!</formula>
    </cfRule>
  </conditionalFormatting>
  <dataValidations count="1">
    <dataValidation type="whole" allowBlank="1" showInputMessage="1" showErrorMessage="1" errorTitle="kein gültiger Wert" error="Anzahl Stimmen darf nicht höher sein als die Zahl der massgebenden Wahlzettel. Bitte Wahlzettel auf Mehrfachnennungen prüfen!" sqref="E27:E31" xr:uid="{00000000-0002-0000-0300-000000000000}">
      <formula1>0</formula1>
      <formula2>$E$22</formula2>
    </dataValidation>
  </dataValidations>
  <pageMargins left="0.7" right="0.7" top="0.78740157499999996" bottom="0.78740157499999996" header="0.3" footer="0.3"/>
  <pageSetup paperSize="9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1000000}">
          <x14:formula1>
            <xm:f>Dropdownlisten!$B$3:$B$5</xm:f>
          </x14:formula1>
          <xm:sqref>E9:G9</xm:sqref>
        </x14:dataValidation>
        <x14:dataValidation type="list" allowBlank="1" showInputMessage="1" showErrorMessage="1" errorTitle="Auswahl aus der Dropdownliste" xr:uid="{00000000-0002-0000-0300-000002000000}">
          <x14:formula1>
            <xm:f>Dropdownlisten!$B$15</xm:f>
          </x14:formula1>
          <xm:sqref>E10:G10</xm:sqref>
        </x14:dataValidation>
        <x14:dataValidation type="list" allowBlank="1" showInputMessage="1" showErrorMessage="1" xr:uid="{00000000-0002-0000-0300-000003000000}">
          <x14:formula1>
            <xm:f>Dropdownlisten!$D$21:$D$53</xm:f>
          </x14:formula1>
          <xm:sqref>E5:G5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8"/>
  <sheetViews>
    <sheetView topLeftCell="A8" zoomScale="130" zoomScaleNormal="130" workbookViewId="0">
      <selection activeCell="C30" sqref="C30"/>
    </sheetView>
  </sheetViews>
  <sheetFormatPr baseColWidth="10" defaultColWidth="11.42578125" defaultRowHeight="15" x14ac:dyDescent="0.25"/>
  <cols>
    <col min="1" max="2" width="4.7109375" customWidth="1"/>
    <col min="3" max="3" width="32.7109375" customWidth="1"/>
    <col min="4" max="4" width="5.42578125" customWidth="1"/>
    <col min="5" max="5" width="15.7109375" customWidth="1"/>
    <col min="6" max="6" width="5.7109375" customWidth="1"/>
    <col min="7" max="7" width="17.85546875" customWidth="1"/>
  </cols>
  <sheetData>
    <row r="1" spans="1:7" ht="26.25" x14ac:dyDescent="0.25">
      <c r="A1" s="1" t="s">
        <v>30</v>
      </c>
    </row>
    <row r="2" spans="1:7" ht="18.75" x14ac:dyDescent="0.3">
      <c r="A2" s="24" t="s">
        <v>177</v>
      </c>
      <c r="G2" s="8"/>
    </row>
    <row r="3" spans="1:7" x14ac:dyDescent="0.25">
      <c r="G3" s="8"/>
    </row>
    <row r="4" spans="1:7" x14ac:dyDescent="0.25">
      <c r="A4" s="2">
        <v>1</v>
      </c>
      <c r="B4" s="2"/>
      <c r="C4" s="2" t="s">
        <v>102</v>
      </c>
      <c r="D4" s="2"/>
      <c r="G4" s="8"/>
    </row>
    <row r="5" spans="1:7" x14ac:dyDescent="0.25">
      <c r="C5" t="s">
        <v>103</v>
      </c>
      <c r="E5" s="59" t="s">
        <v>34</v>
      </c>
      <c r="F5" s="60"/>
      <c r="G5" s="61"/>
    </row>
    <row r="6" spans="1:7" x14ac:dyDescent="0.25">
      <c r="C6" t="s">
        <v>104</v>
      </c>
      <c r="E6" s="56" t="e">
        <f>VLOOKUP($E$5,Dropdownlisten!D22:G53,3,FALSE)</f>
        <v>#N/A</v>
      </c>
    </row>
    <row r="7" spans="1:7" x14ac:dyDescent="0.25">
      <c r="C7" t="s">
        <v>105</v>
      </c>
      <c r="D7" t="s">
        <v>76</v>
      </c>
      <c r="E7" s="52" t="e">
        <f>VLOOKUP($E$5,Dropdownlisten!D22:G53,4,FALSE)</f>
        <v>#N/A</v>
      </c>
      <c r="G7" s="8"/>
    </row>
    <row r="8" spans="1:7" x14ac:dyDescent="0.25">
      <c r="G8" s="8"/>
    </row>
    <row r="9" spans="1:7" x14ac:dyDescent="0.25">
      <c r="A9" s="2">
        <v>2</v>
      </c>
      <c r="B9" s="2"/>
      <c r="C9" s="2" t="s">
        <v>35</v>
      </c>
      <c r="D9" s="2"/>
      <c r="G9" s="8"/>
    </row>
    <row r="10" spans="1:7" x14ac:dyDescent="0.25">
      <c r="C10" t="s">
        <v>36</v>
      </c>
      <c r="E10" s="62">
        <v>46089</v>
      </c>
      <c r="F10" s="63"/>
      <c r="G10" s="64"/>
    </row>
    <row r="11" spans="1:7" x14ac:dyDescent="0.25">
      <c r="G11" s="8"/>
    </row>
    <row r="12" spans="1:7" x14ac:dyDescent="0.25">
      <c r="A12" s="2">
        <v>3</v>
      </c>
      <c r="B12" s="2"/>
      <c r="C12" s="2" t="s">
        <v>40</v>
      </c>
      <c r="D12" s="2"/>
      <c r="G12" s="8"/>
    </row>
    <row r="13" spans="1:7" x14ac:dyDescent="0.25">
      <c r="C13" t="s">
        <v>41</v>
      </c>
      <c r="D13" t="s">
        <v>42</v>
      </c>
      <c r="E13" s="4"/>
      <c r="G13" s="8"/>
    </row>
    <row r="14" spans="1:7" x14ac:dyDescent="0.25">
      <c r="G14" s="8"/>
    </row>
    <row r="15" spans="1:7" x14ac:dyDescent="0.25">
      <c r="A15" s="2">
        <v>4</v>
      </c>
      <c r="C15" s="2" t="s">
        <v>43</v>
      </c>
      <c r="D15" s="2"/>
      <c r="G15" s="8"/>
    </row>
    <row r="16" spans="1:7" x14ac:dyDescent="0.25">
      <c r="C16" t="s">
        <v>44</v>
      </c>
      <c r="D16" t="s">
        <v>45</v>
      </c>
      <c r="E16" s="4"/>
      <c r="G16" s="8"/>
    </row>
    <row r="17" spans="1:7" x14ac:dyDescent="0.25">
      <c r="C17" t="s">
        <v>46</v>
      </c>
      <c r="D17" t="s">
        <v>47</v>
      </c>
      <c r="E17" s="14" t="e">
        <f>E16/E13</f>
        <v>#DIV/0!</v>
      </c>
      <c r="G17" s="8" t="s">
        <v>48</v>
      </c>
    </row>
    <row r="18" spans="1:7" ht="8.25" customHeight="1" x14ac:dyDescent="0.25">
      <c r="G18" s="8"/>
    </row>
    <row r="19" spans="1:7" x14ac:dyDescent="0.25">
      <c r="C19" t="s">
        <v>49</v>
      </c>
      <c r="D19" t="s">
        <v>50</v>
      </c>
      <c r="E19" s="4"/>
      <c r="G19" s="8"/>
    </row>
    <row r="20" spans="1:7" x14ac:dyDescent="0.25">
      <c r="C20" t="s">
        <v>51</v>
      </c>
      <c r="D20" t="s">
        <v>52</v>
      </c>
      <c r="E20" s="4"/>
      <c r="G20" s="8"/>
    </row>
    <row r="21" spans="1:7" x14ac:dyDescent="0.25">
      <c r="C21" t="s">
        <v>53</v>
      </c>
      <c r="D21" t="s">
        <v>54</v>
      </c>
      <c r="E21" s="5">
        <f>E16-E19-E20</f>
        <v>0</v>
      </c>
      <c r="G21" s="8" t="s">
        <v>55</v>
      </c>
    </row>
    <row r="22" spans="1:7" x14ac:dyDescent="0.25">
      <c r="G22" s="8"/>
    </row>
    <row r="23" spans="1:7" x14ac:dyDescent="0.25">
      <c r="A23" s="2">
        <v>5</v>
      </c>
      <c r="C23" s="2" t="s">
        <v>106</v>
      </c>
      <c r="D23" s="2"/>
      <c r="G23" s="8"/>
    </row>
    <row r="24" spans="1:7" x14ac:dyDescent="0.25">
      <c r="C24" t="s">
        <v>79</v>
      </c>
      <c r="D24" t="s">
        <v>57</v>
      </c>
      <c r="E24" s="5" t="e">
        <f>Mandate*WZ_massg_Syn</f>
        <v>#N/A</v>
      </c>
      <c r="G24" s="8" t="s">
        <v>80</v>
      </c>
    </row>
    <row r="25" spans="1:7" x14ac:dyDescent="0.25">
      <c r="C25" t="s">
        <v>107</v>
      </c>
      <c r="D25" t="s">
        <v>63</v>
      </c>
      <c r="E25" s="4"/>
      <c r="G25" s="8"/>
    </row>
    <row r="26" spans="1:7" x14ac:dyDescent="0.25">
      <c r="C26" t="s">
        <v>82</v>
      </c>
      <c r="D26" t="s">
        <v>83</v>
      </c>
      <c r="E26" s="4"/>
      <c r="G26" s="8"/>
    </row>
    <row r="27" spans="1:7" x14ac:dyDescent="0.25">
      <c r="C27" t="s">
        <v>84</v>
      </c>
      <c r="D27" t="s">
        <v>85</v>
      </c>
      <c r="E27" s="5" t="e">
        <f>E24-E25-E26</f>
        <v>#N/A</v>
      </c>
      <c r="G27" s="8" t="s">
        <v>86</v>
      </c>
    </row>
    <row r="28" spans="1:7" x14ac:dyDescent="0.25">
      <c r="G28" s="8"/>
    </row>
    <row r="29" spans="1:7" x14ac:dyDescent="0.25">
      <c r="A29" s="2"/>
      <c r="B29" s="2"/>
      <c r="C29" t="s">
        <v>108</v>
      </c>
      <c r="D29" s="2"/>
      <c r="G29" s="8"/>
    </row>
    <row r="30" spans="1:7" x14ac:dyDescent="0.25">
      <c r="B30" s="6">
        <v>1</v>
      </c>
      <c r="C30" s="3"/>
      <c r="E30" s="4"/>
      <c r="G30" s="8"/>
    </row>
    <row r="31" spans="1:7" x14ac:dyDescent="0.25">
      <c r="B31" s="6">
        <v>2</v>
      </c>
      <c r="C31" s="3"/>
      <c r="E31" s="4"/>
      <c r="G31" s="8"/>
    </row>
    <row r="32" spans="1:7" x14ac:dyDescent="0.25">
      <c r="B32" s="6">
        <v>3</v>
      </c>
      <c r="C32" s="3"/>
      <c r="E32" s="4"/>
      <c r="G32" s="8"/>
    </row>
    <row r="33" spans="2:7" x14ac:dyDescent="0.25">
      <c r="B33" s="6">
        <v>4</v>
      </c>
      <c r="C33" s="3"/>
      <c r="E33" s="4"/>
      <c r="G33" s="8"/>
    </row>
    <row r="34" spans="2:7" x14ac:dyDescent="0.25">
      <c r="B34" s="6">
        <v>5</v>
      </c>
      <c r="C34" s="3"/>
      <c r="E34" s="4"/>
      <c r="G34" s="8"/>
    </row>
    <row r="35" spans="2:7" x14ac:dyDescent="0.25">
      <c r="B35" s="6">
        <v>6</v>
      </c>
      <c r="C35" s="3"/>
      <c r="E35" s="4"/>
      <c r="G35" s="8"/>
    </row>
    <row r="36" spans="2:7" x14ac:dyDescent="0.25">
      <c r="B36" s="6">
        <v>7</v>
      </c>
      <c r="C36" s="3"/>
      <c r="E36" s="4"/>
      <c r="G36" s="8"/>
    </row>
    <row r="37" spans="2:7" x14ac:dyDescent="0.25">
      <c r="B37" s="6">
        <v>8</v>
      </c>
      <c r="C37" s="3"/>
      <c r="E37" s="4"/>
      <c r="G37" s="8"/>
    </row>
    <row r="38" spans="2:7" x14ac:dyDescent="0.25">
      <c r="B38" s="6">
        <v>9</v>
      </c>
      <c r="C38" s="3"/>
      <c r="E38" s="4"/>
      <c r="G38" s="8"/>
    </row>
    <row r="39" spans="2:7" x14ac:dyDescent="0.25">
      <c r="B39" s="6">
        <v>10</v>
      </c>
      <c r="C39" s="3"/>
      <c r="E39" s="4"/>
      <c r="G39" s="8"/>
    </row>
    <row r="40" spans="2:7" x14ac:dyDescent="0.25">
      <c r="B40" s="6">
        <v>11</v>
      </c>
      <c r="C40" s="3"/>
      <c r="E40" s="4"/>
      <c r="G40" s="8"/>
    </row>
    <row r="41" spans="2:7" x14ac:dyDescent="0.25">
      <c r="B41" s="6">
        <v>12</v>
      </c>
      <c r="C41" s="3"/>
      <c r="E41" s="4"/>
      <c r="G41" s="8"/>
    </row>
    <row r="42" spans="2:7" x14ac:dyDescent="0.25">
      <c r="B42" s="6">
        <v>13</v>
      </c>
      <c r="C42" s="3"/>
      <c r="E42" s="4"/>
      <c r="G42" s="8"/>
    </row>
    <row r="43" spans="2:7" x14ac:dyDescent="0.25">
      <c r="B43" s="6">
        <v>14</v>
      </c>
      <c r="C43" s="3"/>
      <c r="E43" s="4"/>
      <c r="G43" s="8"/>
    </row>
    <row r="44" spans="2:7" x14ac:dyDescent="0.25">
      <c r="B44" s="6">
        <v>15</v>
      </c>
      <c r="C44" s="3"/>
      <c r="E44" s="4"/>
      <c r="G44" s="8"/>
    </row>
    <row r="45" spans="2:7" x14ac:dyDescent="0.25">
      <c r="B45" s="6">
        <v>16</v>
      </c>
      <c r="C45" s="3"/>
      <c r="E45" s="4"/>
      <c r="G45" s="8"/>
    </row>
    <row r="46" spans="2:7" x14ac:dyDescent="0.25">
      <c r="B46" s="6">
        <v>17</v>
      </c>
      <c r="C46" s="3"/>
      <c r="E46" s="4"/>
      <c r="G46" s="8"/>
    </row>
    <row r="47" spans="2:7" x14ac:dyDescent="0.25">
      <c r="B47" s="6">
        <v>18</v>
      </c>
      <c r="C47" s="3"/>
      <c r="E47" s="4"/>
      <c r="G47" s="8"/>
    </row>
    <row r="48" spans="2:7" x14ac:dyDescent="0.25">
      <c r="B48" s="6">
        <v>19</v>
      </c>
      <c r="C48" s="3"/>
      <c r="E48" s="4"/>
      <c r="G48" s="8"/>
    </row>
    <row r="49" spans="1:7" x14ac:dyDescent="0.25">
      <c r="B49" s="6">
        <v>20</v>
      </c>
      <c r="C49" s="3"/>
      <c r="E49" s="4"/>
      <c r="G49" s="8"/>
    </row>
    <row r="50" spans="1:7" x14ac:dyDescent="0.25">
      <c r="B50" s="6">
        <v>21</v>
      </c>
      <c r="C50" s="3"/>
      <c r="E50" s="4"/>
      <c r="G50" s="8"/>
    </row>
    <row r="51" spans="1:7" x14ac:dyDescent="0.25">
      <c r="B51" s="6">
        <v>22</v>
      </c>
      <c r="C51" s="3"/>
      <c r="E51" s="4"/>
      <c r="G51" s="8"/>
    </row>
    <row r="52" spans="1:7" x14ac:dyDescent="0.25">
      <c r="B52" s="6">
        <v>23</v>
      </c>
      <c r="C52" s="3"/>
      <c r="E52" s="4"/>
      <c r="G52" s="8"/>
    </row>
    <row r="53" spans="1:7" x14ac:dyDescent="0.25">
      <c r="B53" s="6">
        <v>24</v>
      </c>
      <c r="C53" s="3"/>
      <c r="E53" s="4"/>
      <c r="G53" s="8"/>
    </row>
    <row r="54" spans="1:7" x14ac:dyDescent="0.25">
      <c r="B54" s="6">
        <v>25</v>
      </c>
      <c r="C54" s="3"/>
      <c r="E54" s="4"/>
      <c r="G54" s="8"/>
    </row>
    <row r="55" spans="1:7" x14ac:dyDescent="0.25">
      <c r="B55" s="6">
        <v>26</v>
      </c>
      <c r="C55" s="3"/>
      <c r="E55" s="4"/>
      <c r="G55" s="8"/>
    </row>
    <row r="56" spans="1:7" x14ac:dyDescent="0.25">
      <c r="B56" s="6">
        <v>27</v>
      </c>
      <c r="C56" s="3" t="s">
        <v>61</v>
      </c>
      <c r="E56" s="4"/>
      <c r="G56" s="8"/>
    </row>
    <row r="57" spans="1:7" x14ac:dyDescent="0.25">
      <c r="C57" t="s">
        <v>62</v>
      </c>
      <c r="D57" t="s">
        <v>87</v>
      </c>
      <c r="E57" s="5">
        <f>SUM(E30:E56)</f>
        <v>0</v>
      </c>
      <c r="G57" s="8" t="s">
        <v>109</v>
      </c>
    </row>
    <row r="58" spans="1:7" x14ac:dyDescent="0.25">
      <c r="G58" s="8"/>
    </row>
    <row r="59" spans="1:7" x14ac:dyDescent="0.25">
      <c r="A59" s="2">
        <v>6</v>
      </c>
      <c r="C59" s="2" t="s">
        <v>110</v>
      </c>
      <c r="D59" s="2"/>
      <c r="G59" s="8"/>
    </row>
    <row r="60" spans="1:7" x14ac:dyDescent="0.25">
      <c r="C60" t="s">
        <v>79</v>
      </c>
      <c r="D60" t="s">
        <v>89</v>
      </c>
      <c r="E60" s="5">
        <f>3*WZ_massg_Syn</f>
        <v>0</v>
      </c>
      <c r="G60" s="8" t="s">
        <v>111</v>
      </c>
    </row>
    <row r="61" spans="1:7" x14ac:dyDescent="0.25">
      <c r="C61" t="s">
        <v>107</v>
      </c>
      <c r="D61" t="s">
        <v>112</v>
      </c>
      <c r="E61" s="4"/>
      <c r="G61" s="8"/>
    </row>
    <row r="62" spans="1:7" x14ac:dyDescent="0.25">
      <c r="C62" t="s">
        <v>82</v>
      </c>
      <c r="D62" t="s">
        <v>113</v>
      </c>
      <c r="E62" s="4"/>
      <c r="G62" s="8"/>
    </row>
    <row r="63" spans="1:7" x14ac:dyDescent="0.25">
      <c r="C63" t="s">
        <v>84</v>
      </c>
      <c r="D63" t="s">
        <v>114</v>
      </c>
      <c r="E63" s="5">
        <f>E60-E61-E62</f>
        <v>0</v>
      </c>
      <c r="G63" s="8" t="s">
        <v>115</v>
      </c>
    </row>
    <row r="64" spans="1:7" x14ac:dyDescent="0.25">
      <c r="G64" s="8"/>
    </row>
    <row r="65" spans="1:7" x14ac:dyDescent="0.25">
      <c r="A65" s="2"/>
      <c r="B65" s="2"/>
      <c r="C65" t="s">
        <v>116</v>
      </c>
      <c r="D65" s="2"/>
      <c r="G65" s="8"/>
    </row>
    <row r="66" spans="1:7" x14ac:dyDescent="0.25">
      <c r="B66" s="6">
        <v>1</v>
      </c>
      <c r="C66" s="3"/>
      <c r="E66" s="4"/>
      <c r="G66" s="8"/>
    </row>
    <row r="67" spans="1:7" x14ac:dyDescent="0.25">
      <c r="B67" s="6">
        <v>2</v>
      </c>
      <c r="C67" s="3"/>
      <c r="E67" s="4"/>
      <c r="G67" s="8"/>
    </row>
    <row r="68" spans="1:7" x14ac:dyDescent="0.25">
      <c r="B68" s="6">
        <v>3</v>
      </c>
      <c r="C68" s="3"/>
      <c r="E68" s="4"/>
      <c r="G68" s="8"/>
    </row>
    <row r="69" spans="1:7" x14ac:dyDescent="0.25">
      <c r="B69" s="6">
        <v>4</v>
      </c>
      <c r="C69" s="3"/>
      <c r="E69" s="4"/>
    </row>
    <row r="70" spans="1:7" x14ac:dyDescent="0.25">
      <c r="B70" s="6">
        <v>5</v>
      </c>
      <c r="C70" s="3"/>
      <c r="E70" s="4"/>
      <c r="G70" s="8"/>
    </row>
    <row r="71" spans="1:7" x14ac:dyDescent="0.25">
      <c r="B71" s="6">
        <v>6</v>
      </c>
      <c r="C71" s="3"/>
      <c r="E71" s="4"/>
      <c r="G71" s="8"/>
    </row>
    <row r="72" spans="1:7" x14ac:dyDescent="0.25">
      <c r="B72" s="6">
        <v>7</v>
      </c>
      <c r="C72" s="3"/>
      <c r="E72" s="4"/>
      <c r="G72" s="8"/>
    </row>
    <row r="73" spans="1:7" x14ac:dyDescent="0.25">
      <c r="B73" s="6">
        <v>8</v>
      </c>
      <c r="C73" s="3"/>
      <c r="E73" s="4"/>
      <c r="G73" s="8"/>
    </row>
    <row r="74" spans="1:7" x14ac:dyDescent="0.25">
      <c r="B74" s="6">
        <v>9</v>
      </c>
      <c r="C74" s="3" t="s">
        <v>61</v>
      </c>
      <c r="E74" s="4"/>
      <c r="G74" s="8"/>
    </row>
    <row r="75" spans="1:7" x14ac:dyDescent="0.25">
      <c r="C75" t="s">
        <v>62</v>
      </c>
      <c r="D75" t="s">
        <v>117</v>
      </c>
      <c r="E75" s="5">
        <f>SUM(E66:E74)</f>
        <v>0</v>
      </c>
      <c r="G75" s="8" t="s">
        <v>118</v>
      </c>
    </row>
    <row r="76" spans="1:7" x14ac:dyDescent="0.25">
      <c r="G76" s="8"/>
    </row>
    <row r="77" spans="1:7" x14ac:dyDescent="0.25">
      <c r="G77" s="8"/>
    </row>
    <row r="78" spans="1:7" x14ac:dyDescent="0.25">
      <c r="A78" s="2">
        <v>7</v>
      </c>
      <c r="B78" s="2"/>
      <c r="C78" s="2" t="s">
        <v>65</v>
      </c>
      <c r="G78" s="8"/>
    </row>
    <row r="79" spans="1:7" x14ac:dyDescent="0.25">
      <c r="C79" t="s">
        <v>66</v>
      </c>
      <c r="G79" s="8"/>
    </row>
    <row r="80" spans="1:7" x14ac:dyDescent="0.25">
      <c r="C80" t="s">
        <v>67</v>
      </c>
      <c r="G80" s="8"/>
    </row>
    <row r="81" spans="1:7" x14ac:dyDescent="0.25">
      <c r="G81" s="8"/>
    </row>
    <row r="82" spans="1:7" x14ac:dyDescent="0.25">
      <c r="C82" t="s">
        <v>68</v>
      </c>
      <c r="E82" s="17"/>
      <c r="F82" s="7"/>
      <c r="G82" s="9"/>
    </row>
    <row r="83" spans="1:7" x14ac:dyDescent="0.25">
      <c r="C83" t="s">
        <v>36</v>
      </c>
      <c r="E83" s="17"/>
      <c r="F83" s="7"/>
      <c r="G83" s="9"/>
    </row>
    <row r="84" spans="1:7" x14ac:dyDescent="0.25">
      <c r="E84" s="10"/>
      <c r="F84" s="10"/>
      <c r="G84" s="10"/>
    </row>
    <row r="85" spans="1:7" x14ac:dyDescent="0.25">
      <c r="C85" t="s">
        <v>69</v>
      </c>
      <c r="E85" s="17"/>
      <c r="F85" s="7"/>
      <c r="G85" s="9"/>
    </row>
    <row r="86" spans="1:7" x14ac:dyDescent="0.25">
      <c r="C86" t="s">
        <v>70</v>
      </c>
      <c r="E86" s="17"/>
      <c r="F86" s="7"/>
      <c r="G86" s="9"/>
    </row>
    <row r="87" spans="1:7" x14ac:dyDescent="0.25">
      <c r="C87" t="s">
        <v>71</v>
      </c>
      <c r="E87" s="17"/>
      <c r="F87" s="7"/>
      <c r="G87" s="9"/>
    </row>
    <row r="88" spans="1:7" x14ac:dyDescent="0.25">
      <c r="C88" t="s">
        <v>71</v>
      </c>
      <c r="E88" s="17"/>
      <c r="F88" s="7"/>
      <c r="G88" s="9"/>
    </row>
    <row r="89" spans="1:7" x14ac:dyDescent="0.25">
      <c r="C89" t="s">
        <v>71</v>
      </c>
      <c r="E89" s="17"/>
      <c r="F89" s="7"/>
      <c r="G89" s="9"/>
    </row>
    <row r="90" spans="1:7" x14ac:dyDescent="0.25">
      <c r="C90" t="s">
        <v>71</v>
      </c>
      <c r="E90" s="17"/>
      <c r="F90" s="7"/>
      <c r="G90" s="9"/>
    </row>
    <row r="94" spans="1:7" x14ac:dyDescent="0.25">
      <c r="A94" s="11" t="s">
        <v>119</v>
      </c>
      <c r="B94" s="11"/>
      <c r="C94" s="11"/>
      <c r="D94" s="11"/>
      <c r="E94" s="11"/>
      <c r="F94" s="11"/>
      <c r="G94" s="11"/>
    </row>
    <row r="95" spans="1:7" x14ac:dyDescent="0.25">
      <c r="A95" s="25" t="s">
        <v>120</v>
      </c>
      <c r="B95" s="11"/>
      <c r="C95" s="11"/>
      <c r="D95" s="11"/>
      <c r="E95" s="11"/>
      <c r="F95" s="11"/>
      <c r="G95" s="11"/>
    </row>
    <row r="96" spans="1:7" x14ac:dyDescent="0.25">
      <c r="A96" s="11" t="s">
        <v>121</v>
      </c>
      <c r="B96" s="11"/>
      <c r="C96" s="11"/>
      <c r="D96" s="11"/>
      <c r="E96" s="11"/>
      <c r="F96" s="11"/>
      <c r="G96" s="11"/>
    </row>
    <row r="97" spans="1:7" x14ac:dyDescent="0.25">
      <c r="A97" s="12" t="s">
        <v>122</v>
      </c>
      <c r="B97" s="13"/>
      <c r="C97" s="11"/>
      <c r="D97" s="11"/>
      <c r="E97" s="11"/>
      <c r="F97" s="11"/>
      <c r="G97" s="11"/>
    </row>
    <row r="98" spans="1:7" x14ac:dyDescent="0.25">
      <c r="A98" s="12" t="s">
        <v>92</v>
      </c>
      <c r="B98" s="13"/>
      <c r="C98" s="11"/>
      <c r="D98" s="11"/>
      <c r="E98" s="11"/>
      <c r="F98" s="11"/>
      <c r="G98" s="11"/>
    </row>
  </sheetData>
  <sheetProtection algorithmName="SHA-512" hashValue="akp+vCvl35aFulrFKqQzE9DqwmGBCbKCh8WOV5DP7P0curwXo8onvtn7KJidJF7NGkTjepTl9O64vik8jSgKbg==" saltValue="WL74ZXJ7dPx1454aeE+jBg==" spinCount="100000" sheet="1" selectLockedCells="1"/>
  <mergeCells count="2">
    <mergeCell ref="E5:G5"/>
    <mergeCell ref="E10:G10"/>
  </mergeCells>
  <conditionalFormatting sqref="E57">
    <cfRule type="cellIs" dxfId="1" priority="2" operator="notEqual">
      <formula>$E$27</formula>
    </cfRule>
  </conditionalFormatting>
  <conditionalFormatting sqref="E75">
    <cfRule type="cellIs" dxfId="0" priority="1" operator="notEqual">
      <formula>$E$63</formula>
    </cfRule>
  </conditionalFormatting>
  <dataValidations count="2">
    <dataValidation type="whole" allowBlank="1" showInputMessage="1" showErrorMessage="1" errorTitle="fehlerhafte Eingabe" error="Hier ist die Zahl der Stimmen pro Ersatz-Kandidat&quot;in einzugeben._x000a_Eine Person kann nicht mehr Stimmen erhalten, als es massgebende Wahlzettel gibt (Mehrfachnennung ist nicht erlaubt)." sqref="E66:E74" xr:uid="{00000000-0002-0000-0400-000000000000}">
      <formula1>0</formula1>
      <formula2>$E$21</formula2>
    </dataValidation>
    <dataValidation type="whole" allowBlank="1" showInputMessage="1" showErrorMessage="1" errorTitle="fehlerhafte Eingabe" error="Hier ist die Zahl der Stimmen pro Synodal-Kandidat&quot;in einzugeben._x000a_Eine Person kann nicht mehr Stimmen erhalten, als es massgebende Wahlzettel gibt (Mehrfachnennung ist nicht erlaubt)." sqref="E30:E56" xr:uid="{00000000-0002-0000-0400-000001000000}">
      <formula1>0</formula1>
      <formula2>$E$21</formula2>
    </dataValidation>
  </dataValidations>
  <hyperlinks>
    <hyperlink ref="A95" r:id="rId1" xr:uid="{00000000-0004-0000-0400-000000000000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Achtung" error="Bitte den Namen Ihrer Kirchgemeinde aus der Liste auswählen (Dropdown am rechten Rand der Spalte)" xr:uid="{00000000-0002-0000-0400-000002000000}">
          <x14:formula1>
            <xm:f>Dropdownlisten!$D$21:$D$53</xm:f>
          </x14:formula1>
          <xm:sqref>E5:G5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5"/>
  <sheetViews>
    <sheetView zoomScale="205" zoomScaleNormal="205" workbookViewId="0">
      <selection activeCell="B7" sqref="B7"/>
    </sheetView>
  </sheetViews>
  <sheetFormatPr baseColWidth="10" defaultColWidth="11.42578125" defaultRowHeight="15" x14ac:dyDescent="0.25"/>
  <cols>
    <col min="1" max="1" width="16.42578125" customWidth="1"/>
    <col min="2" max="2" width="6.7109375" customWidth="1"/>
    <col min="3" max="3" width="5.5703125" customWidth="1"/>
    <col min="4" max="4" width="28.7109375" customWidth="1"/>
    <col min="5" max="5" width="13.42578125" customWidth="1"/>
    <col min="6" max="6" width="14.28515625" customWidth="1"/>
  </cols>
  <sheetData>
    <row r="1" spans="1:2" x14ac:dyDescent="0.25">
      <c r="A1" s="2" t="s">
        <v>123</v>
      </c>
    </row>
    <row r="3" spans="1:2" x14ac:dyDescent="0.25">
      <c r="A3" s="2" t="s">
        <v>35</v>
      </c>
      <c r="B3" t="s">
        <v>34</v>
      </c>
    </row>
    <row r="4" spans="1:2" x14ac:dyDescent="0.25">
      <c r="A4" s="2"/>
      <c r="B4" t="s">
        <v>172</v>
      </c>
    </row>
    <row r="5" spans="1:2" x14ac:dyDescent="0.25">
      <c r="A5" s="2"/>
      <c r="B5" t="s">
        <v>124</v>
      </c>
    </row>
    <row r="6" spans="1:2" x14ac:dyDescent="0.25">
      <c r="A6" s="2"/>
    </row>
    <row r="7" spans="1:2" x14ac:dyDescent="0.25">
      <c r="A7" s="2" t="s">
        <v>38</v>
      </c>
      <c r="B7" t="s">
        <v>34</v>
      </c>
    </row>
    <row r="8" spans="1:2" x14ac:dyDescent="0.25">
      <c r="B8" t="s">
        <v>39</v>
      </c>
    </row>
    <row r="9" spans="1:2" x14ac:dyDescent="0.25">
      <c r="B9" t="s">
        <v>125</v>
      </c>
    </row>
    <row r="10" spans="1:2" x14ac:dyDescent="0.25">
      <c r="B10" t="s">
        <v>126</v>
      </c>
    </row>
    <row r="11" spans="1:2" x14ac:dyDescent="0.25">
      <c r="B11" t="s">
        <v>127</v>
      </c>
    </row>
    <row r="12" spans="1:2" x14ac:dyDescent="0.25">
      <c r="B12" t="s">
        <v>179</v>
      </c>
    </row>
    <row r="13" spans="1:2" x14ac:dyDescent="0.25">
      <c r="B13" t="s">
        <v>178</v>
      </c>
    </row>
    <row r="14" spans="1:2" x14ac:dyDescent="0.25">
      <c r="B14" t="s">
        <v>128</v>
      </c>
    </row>
    <row r="15" spans="1:2" x14ac:dyDescent="0.25">
      <c r="B15" t="s">
        <v>96</v>
      </c>
    </row>
    <row r="18" spans="1:7" ht="45" customHeight="1" x14ac:dyDescent="0.25">
      <c r="E18" s="68" t="s">
        <v>129</v>
      </c>
      <c r="F18" s="68"/>
      <c r="G18" s="51" t="s">
        <v>130</v>
      </c>
    </row>
    <row r="20" spans="1:7" x14ac:dyDescent="0.25">
      <c r="A20" s="2" t="s">
        <v>131</v>
      </c>
      <c r="C20" s="48" t="s">
        <v>132</v>
      </c>
      <c r="D20" s="48" t="s">
        <v>133</v>
      </c>
      <c r="E20" s="48" t="s">
        <v>134</v>
      </c>
      <c r="F20" s="48" t="s">
        <v>135</v>
      </c>
      <c r="G20" s="48" t="s">
        <v>136</v>
      </c>
    </row>
    <row r="21" spans="1:7" x14ac:dyDescent="0.25">
      <c r="A21" s="2"/>
      <c r="C21" s="2"/>
      <c r="D21" s="55" t="s">
        <v>34</v>
      </c>
      <c r="E21" s="2"/>
      <c r="F21" s="54" t="s">
        <v>137</v>
      </c>
    </row>
    <row r="22" spans="1:7" x14ac:dyDescent="0.25">
      <c r="C22">
        <v>1</v>
      </c>
      <c r="D22" t="s">
        <v>138</v>
      </c>
      <c r="E22" s="47">
        <v>2641</v>
      </c>
      <c r="F22" t="s">
        <v>139</v>
      </c>
      <c r="G22">
        <f t="shared" ref="G22:G53" si="0">VLOOKUP(F22,$D$59:$G$63,4)</f>
        <v>13</v>
      </c>
    </row>
    <row r="23" spans="1:7" x14ac:dyDescent="0.25">
      <c r="C23">
        <f>(C22+1)</f>
        <v>2</v>
      </c>
      <c r="D23" t="s">
        <v>140</v>
      </c>
      <c r="E23" s="47">
        <v>3384</v>
      </c>
      <c r="F23" t="s">
        <v>141</v>
      </c>
      <c r="G23">
        <f t="shared" si="0"/>
        <v>12</v>
      </c>
    </row>
    <row r="24" spans="1:7" x14ac:dyDescent="0.25">
      <c r="C24">
        <f t="shared" ref="C24:C53" si="1">(C23+1)</f>
        <v>3</v>
      </c>
      <c r="D24" t="s">
        <v>142</v>
      </c>
      <c r="E24" s="47">
        <v>3627</v>
      </c>
      <c r="F24" t="s">
        <v>143</v>
      </c>
      <c r="G24">
        <f t="shared" si="0"/>
        <v>16</v>
      </c>
    </row>
    <row r="25" spans="1:7" x14ac:dyDescent="0.25">
      <c r="C25">
        <f t="shared" si="1"/>
        <v>4</v>
      </c>
      <c r="D25" t="s">
        <v>143</v>
      </c>
      <c r="E25" s="47">
        <v>4887</v>
      </c>
      <c r="F25" t="s">
        <v>143</v>
      </c>
      <c r="G25">
        <f t="shared" si="0"/>
        <v>16</v>
      </c>
    </row>
    <row r="26" spans="1:7" x14ac:dyDescent="0.25">
      <c r="C26">
        <f t="shared" si="1"/>
        <v>5</v>
      </c>
      <c r="D26" t="s">
        <v>145</v>
      </c>
      <c r="E26" s="47">
        <v>1123</v>
      </c>
      <c r="F26" t="s">
        <v>146</v>
      </c>
      <c r="G26">
        <f t="shared" si="0"/>
        <v>16</v>
      </c>
    </row>
    <row r="27" spans="1:7" x14ac:dyDescent="0.25">
      <c r="C27">
        <f t="shared" si="1"/>
        <v>6</v>
      </c>
      <c r="D27" t="s">
        <v>147</v>
      </c>
      <c r="E27" s="47">
        <v>516</v>
      </c>
      <c r="F27" t="s">
        <v>146</v>
      </c>
      <c r="G27">
        <f t="shared" si="0"/>
        <v>16</v>
      </c>
    </row>
    <row r="28" spans="1:7" x14ac:dyDescent="0.25">
      <c r="C28">
        <f t="shared" si="1"/>
        <v>7</v>
      </c>
      <c r="D28" t="s">
        <v>148</v>
      </c>
      <c r="E28" s="47">
        <v>3445</v>
      </c>
      <c r="F28" t="s">
        <v>146</v>
      </c>
      <c r="G28">
        <f t="shared" si="0"/>
        <v>16</v>
      </c>
    </row>
    <row r="29" spans="1:7" x14ac:dyDescent="0.25">
      <c r="C29">
        <f t="shared" si="1"/>
        <v>8</v>
      </c>
      <c r="D29" t="s">
        <v>149</v>
      </c>
      <c r="E29" s="47">
        <v>1260</v>
      </c>
      <c r="F29" t="s">
        <v>141</v>
      </c>
      <c r="G29">
        <f t="shared" si="0"/>
        <v>12</v>
      </c>
    </row>
    <row r="30" spans="1:7" x14ac:dyDescent="0.25">
      <c r="C30">
        <f t="shared" si="1"/>
        <v>9</v>
      </c>
      <c r="D30" t="s">
        <v>150</v>
      </c>
      <c r="E30" s="47">
        <v>2167</v>
      </c>
      <c r="F30" t="s">
        <v>139</v>
      </c>
      <c r="G30">
        <f t="shared" si="0"/>
        <v>13</v>
      </c>
    </row>
    <row r="31" spans="1:7" x14ac:dyDescent="0.25">
      <c r="C31">
        <f t="shared" si="1"/>
        <v>10</v>
      </c>
      <c r="D31" t="s">
        <v>151</v>
      </c>
      <c r="E31" s="47">
        <v>10988</v>
      </c>
      <c r="F31" t="s">
        <v>144</v>
      </c>
      <c r="G31">
        <f t="shared" si="0"/>
        <v>17</v>
      </c>
    </row>
    <row r="32" spans="1:7" x14ac:dyDescent="0.25">
      <c r="C32">
        <f t="shared" si="1"/>
        <v>11</v>
      </c>
      <c r="D32" t="s">
        <v>176</v>
      </c>
      <c r="E32" s="47">
        <v>267</v>
      </c>
      <c r="F32" t="s">
        <v>143</v>
      </c>
      <c r="G32">
        <f t="shared" si="0"/>
        <v>16</v>
      </c>
    </row>
    <row r="33" spans="3:7" x14ac:dyDescent="0.25">
      <c r="C33">
        <f t="shared" si="1"/>
        <v>12</v>
      </c>
      <c r="D33" t="s">
        <v>152</v>
      </c>
      <c r="E33" s="47">
        <v>156</v>
      </c>
      <c r="F33" t="s">
        <v>146</v>
      </c>
      <c r="G33">
        <f t="shared" si="0"/>
        <v>16</v>
      </c>
    </row>
    <row r="34" spans="3:7" x14ac:dyDescent="0.25">
      <c r="C34">
        <f t="shared" si="1"/>
        <v>13</v>
      </c>
      <c r="D34" t="s">
        <v>153</v>
      </c>
      <c r="E34" s="47">
        <v>440</v>
      </c>
      <c r="F34" t="s">
        <v>144</v>
      </c>
      <c r="G34">
        <f t="shared" si="0"/>
        <v>17</v>
      </c>
    </row>
    <row r="35" spans="3:7" x14ac:dyDescent="0.25">
      <c r="C35">
        <f t="shared" si="1"/>
        <v>14</v>
      </c>
      <c r="D35" t="s">
        <v>154</v>
      </c>
      <c r="E35" s="47">
        <v>1058</v>
      </c>
      <c r="F35" t="s">
        <v>143</v>
      </c>
      <c r="G35">
        <f t="shared" si="0"/>
        <v>16</v>
      </c>
    </row>
    <row r="36" spans="3:7" x14ac:dyDescent="0.25">
      <c r="C36">
        <f t="shared" si="1"/>
        <v>15</v>
      </c>
      <c r="D36" t="s">
        <v>155</v>
      </c>
      <c r="E36" s="47">
        <v>7900</v>
      </c>
      <c r="F36" t="s">
        <v>141</v>
      </c>
      <c r="G36">
        <f t="shared" si="0"/>
        <v>12</v>
      </c>
    </row>
    <row r="37" spans="3:7" x14ac:dyDescent="0.25">
      <c r="C37">
        <f t="shared" si="1"/>
        <v>16</v>
      </c>
      <c r="D37" t="s">
        <v>156</v>
      </c>
      <c r="E37" s="47">
        <v>431</v>
      </c>
      <c r="F37" t="s">
        <v>146</v>
      </c>
      <c r="G37">
        <f t="shared" si="0"/>
        <v>16</v>
      </c>
    </row>
    <row r="38" spans="3:7" x14ac:dyDescent="0.25">
      <c r="C38">
        <f t="shared" si="1"/>
        <v>17</v>
      </c>
      <c r="D38" t="s">
        <v>157</v>
      </c>
      <c r="E38" s="47">
        <v>1507</v>
      </c>
      <c r="F38" t="s">
        <v>144</v>
      </c>
      <c r="G38">
        <f t="shared" si="0"/>
        <v>17</v>
      </c>
    </row>
    <row r="39" spans="3:7" x14ac:dyDescent="0.25">
      <c r="C39">
        <f t="shared" si="1"/>
        <v>18</v>
      </c>
      <c r="D39" t="s">
        <v>158</v>
      </c>
      <c r="E39" s="47">
        <v>704</v>
      </c>
      <c r="F39" t="s">
        <v>144</v>
      </c>
      <c r="G39">
        <f t="shared" si="0"/>
        <v>17</v>
      </c>
    </row>
    <row r="40" spans="3:7" x14ac:dyDescent="0.25">
      <c r="C40">
        <f t="shared" si="1"/>
        <v>19</v>
      </c>
      <c r="D40" t="s">
        <v>175</v>
      </c>
      <c r="E40" s="47">
        <f>(267+401+1112)</f>
        <v>1780</v>
      </c>
      <c r="F40" t="s">
        <v>144</v>
      </c>
      <c r="G40">
        <f t="shared" si="0"/>
        <v>17</v>
      </c>
    </row>
    <row r="41" spans="3:7" x14ac:dyDescent="0.25">
      <c r="C41">
        <f t="shared" si="1"/>
        <v>20</v>
      </c>
      <c r="D41" t="s">
        <v>159</v>
      </c>
      <c r="E41" s="47">
        <v>3891</v>
      </c>
      <c r="F41" t="s">
        <v>143</v>
      </c>
      <c r="G41">
        <f t="shared" si="0"/>
        <v>16</v>
      </c>
    </row>
    <row r="42" spans="3:7" x14ac:dyDescent="0.25">
      <c r="C42">
        <f t="shared" si="1"/>
        <v>21</v>
      </c>
      <c r="D42" t="s">
        <v>160</v>
      </c>
      <c r="E42" s="47">
        <v>6259</v>
      </c>
      <c r="F42" t="s">
        <v>139</v>
      </c>
      <c r="G42">
        <f t="shared" si="0"/>
        <v>13</v>
      </c>
    </row>
    <row r="43" spans="3:7" x14ac:dyDescent="0.25">
      <c r="C43">
        <f t="shared" si="1"/>
        <v>22</v>
      </c>
      <c r="D43" t="s">
        <v>161</v>
      </c>
      <c r="E43" s="47">
        <v>914</v>
      </c>
      <c r="F43" t="s">
        <v>143</v>
      </c>
      <c r="G43">
        <f t="shared" si="0"/>
        <v>16</v>
      </c>
    </row>
    <row r="44" spans="3:7" x14ac:dyDescent="0.25">
      <c r="C44">
        <f t="shared" si="1"/>
        <v>23</v>
      </c>
      <c r="D44" t="s">
        <v>162</v>
      </c>
      <c r="E44" s="47">
        <v>1235</v>
      </c>
      <c r="F44" t="s">
        <v>144</v>
      </c>
      <c r="G44">
        <f t="shared" si="0"/>
        <v>17</v>
      </c>
    </row>
    <row r="45" spans="3:7" x14ac:dyDescent="0.25">
      <c r="C45">
        <f t="shared" si="1"/>
        <v>24</v>
      </c>
      <c r="D45" t="s">
        <v>163</v>
      </c>
      <c r="E45" s="47">
        <v>1360</v>
      </c>
      <c r="F45" t="s">
        <v>143</v>
      </c>
      <c r="G45">
        <f t="shared" si="0"/>
        <v>16</v>
      </c>
    </row>
    <row r="46" spans="3:7" x14ac:dyDescent="0.25">
      <c r="C46">
        <f t="shared" si="1"/>
        <v>25</v>
      </c>
      <c r="D46" t="s">
        <v>164</v>
      </c>
      <c r="E46" s="47">
        <v>3601</v>
      </c>
      <c r="F46" t="s">
        <v>146</v>
      </c>
      <c r="G46">
        <f t="shared" si="0"/>
        <v>16</v>
      </c>
    </row>
    <row r="47" spans="3:7" x14ac:dyDescent="0.25">
      <c r="C47">
        <f t="shared" si="1"/>
        <v>26</v>
      </c>
      <c r="D47" t="s">
        <v>165</v>
      </c>
      <c r="E47" s="47">
        <v>1612</v>
      </c>
      <c r="F47" t="s">
        <v>146</v>
      </c>
      <c r="G47">
        <f t="shared" si="0"/>
        <v>16</v>
      </c>
    </row>
    <row r="48" spans="3:7" x14ac:dyDescent="0.25">
      <c r="C48">
        <f t="shared" si="1"/>
        <v>27</v>
      </c>
      <c r="D48" t="s">
        <v>166</v>
      </c>
      <c r="E48" s="47">
        <v>1054</v>
      </c>
      <c r="F48" t="s">
        <v>144</v>
      </c>
      <c r="G48">
        <f t="shared" si="0"/>
        <v>17</v>
      </c>
    </row>
    <row r="49" spans="1:7" x14ac:dyDescent="0.25">
      <c r="C49">
        <f t="shared" si="1"/>
        <v>28</v>
      </c>
      <c r="D49" t="s">
        <v>167</v>
      </c>
      <c r="E49" s="47">
        <v>2855</v>
      </c>
      <c r="F49" t="s">
        <v>139</v>
      </c>
      <c r="G49">
        <f t="shared" si="0"/>
        <v>13</v>
      </c>
    </row>
    <row r="50" spans="1:7" x14ac:dyDescent="0.25">
      <c r="C50">
        <f t="shared" si="1"/>
        <v>29</v>
      </c>
      <c r="D50" t="s">
        <v>146</v>
      </c>
      <c r="E50" s="47">
        <v>3695</v>
      </c>
      <c r="F50" t="s">
        <v>146</v>
      </c>
      <c r="G50">
        <f t="shared" si="0"/>
        <v>16</v>
      </c>
    </row>
    <row r="51" spans="1:7" x14ac:dyDescent="0.25">
      <c r="C51">
        <f t="shared" si="1"/>
        <v>30</v>
      </c>
      <c r="D51" t="s">
        <v>168</v>
      </c>
      <c r="E51" s="47">
        <v>153</v>
      </c>
      <c r="F51" t="s">
        <v>146</v>
      </c>
      <c r="G51">
        <f t="shared" si="0"/>
        <v>16</v>
      </c>
    </row>
    <row r="52" spans="1:7" x14ac:dyDescent="0.25">
      <c r="C52">
        <f t="shared" si="1"/>
        <v>31</v>
      </c>
      <c r="D52" t="s">
        <v>173</v>
      </c>
      <c r="E52" s="47">
        <v>1567</v>
      </c>
      <c r="F52" t="s">
        <v>146</v>
      </c>
      <c r="G52">
        <f t="shared" si="0"/>
        <v>16</v>
      </c>
    </row>
    <row r="53" spans="1:7" x14ac:dyDescent="0.25">
      <c r="C53">
        <f t="shared" si="1"/>
        <v>32</v>
      </c>
      <c r="D53" t="s">
        <v>169</v>
      </c>
      <c r="E53" s="47">
        <v>374</v>
      </c>
      <c r="F53" t="s">
        <v>146</v>
      </c>
      <c r="G53">
        <f t="shared" si="0"/>
        <v>16</v>
      </c>
    </row>
    <row r="54" spans="1:7" ht="15.75" thickBot="1" x14ac:dyDescent="0.3">
      <c r="E54" s="49">
        <f>SUM(E22:E53)</f>
        <v>76851</v>
      </c>
    </row>
    <row r="55" spans="1:7" ht="15.75" thickTop="1" x14ac:dyDescent="0.25"/>
    <row r="57" spans="1:7" x14ac:dyDescent="0.25">
      <c r="A57" s="2" t="s">
        <v>170</v>
      </c>
      <c r="E57" s="69" t="s">
        <v>171</v>
      </c>
      <c r="F57" s="70"/>
      <c r="G57" s="71"/>
    </row>
    <row r="58" spans="1:7" x14ac:dyDescent="0.25">
      <c r="C58" s="48" t="s">
        <v>132</v>
      </c>
      <c r="D58" s="48" t="s">
        <v>135</v>
      </c>
      <c r="E58" s="48" t="s">
        <v>134</v>
      </c>
      <c r="F58" s="48"/>
      <c r="G58" s="48" t="s">
        <v>136</v>
      </c>
    </row>
    <row r="59" spans="1:7" x14ac:dyDescent="0.25">
      <c r="C59">
        <v>1</v>
      </c>
      <c r="D59" t="s">
        <v>143</v>
      </c>
      <c r="E59" s="47">
        <f>SUMIFS($E$22:$E$53,$F$22:$F$53,D59)</f>
        <v>16004</v>
      </c>
      <c r="G59">
        <f>ROUNDDOWN(E59/1000,0)</f>
        <v>16</v>
      </c>
    </row>
    <row r="60" spans="1:7" x14ac:dyDescent="0.25">
      <c r="C60">
        <v>2</v>
      </c>
      <c r="D60" t="s">
        <v>144</v>
      </c>
      <c r="E60" s="47">
        <f>SUMIFS($E$22:$E$53,$F$22:$F$53,D60)</f>
        <v>17708</v>
      </c>
      <c r="G60">
        <f t="shared" ref="G60:G63" si="2">ROUNDDOWN(E60/1000,0)</f>
        <v>17</v>
      </c>
    </row>
    <row r="61" spans="1:7" x14ac:dyDescent="0.25">
      <c r="C61">
        <v>3</v>
      </c>
      <c r="D61" t="s">
        <v>141</v>
      </c>
      <c r="E61" s="47">
        <f>SUMIFS($E$22:$E$53,$F$22:$F$53,D61)</f>
        <v>12544</v>
      </c>
      <c r="G61">
        <f t="shared" si="2"/>
        <v>12</v>
      </c>
    </row>
    <row r="62" spans="1:7" x14ac:dyDescent="0.25">
      <c r="C62">
        <v>4</v>
      </c>
      <c r="D62" t="s">
        <v>139</v>
      </c>
      <c r="E62" s="47">
        <f>SUMIFS($E$22:$E$53,$F$22:$F$53,D62)</f>
        <v>13922</v>
      </c>
      <c r="G62">
        <f t="shared" si="2"/>
        <v>13</v>
      </c>
    </row>
    <row r="63" spans="1:7" x14ac:dyDescent="0.25">
      <c r="C63">
        <v>5</v>
      </c>
      <c r="D63" t="s">
        <v>146</v>
      </c>
      <c r="E63" s="47">
        <f>SUMIFS($E$22:$E$53,$F$22:$F$53,D63)</f>
        <v>16673</v>
      </c>
      <c r="G63">
        <f t="shared" si="2"/>
        <v>16</v>
      </c>
    </row>
    <row r="64" spans="1:7" ht="15.75" thickBot="1" x14ac:dyDescent="0.3">
      <c r="E64" s="49">
        <f>SUM(E59:E63)</f>
        <v>76851</v>
      </c>
      <c r="F64" s="50"/>
      <c r="G64" s="50">
        <f>SUM(G59:G63)</f>
        <v>74</v>
      </c>
    </row>
    <row r="65" ht="15.75" thickTop="1" x14ac:dyDescent="0.25"/>
  </sheetData>
  <sheetProtection algorithmName="SHA-512" hashValue="7/1CEUnz6BMhxfGV5suVD+scyQYaWemMaTaqvllmw1sNPeH8VvEojKZX9tA4SF81d8MY9ZBEO938A6sb0YQZVA==" saltValue="NhbUXuU1jFhFugZ+Ua7KFA==" spinCount="100000" sheet="1" formatCells="0" formatColumns="0" formatRows="0" insertColumns="0" insertRows="0" insertHyperlinks="0" deleteColumns="0" deleteRows="0" sort="0" autoFilter="0" pivotTables="0"/>
  <mergeCells count="2">
    <mergeCell ref="E18:F18"/>
    <mergeCell ref="E57:G57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54aca7-18da-4246-ba48-2c1f5c390611" xsi:nil="true"/>
    <lcf76f155ced4ddcb4097134ff3c332f xmlns="2f5c8dae-7e17-46af-9981-b1b0fdbe123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A4E4544956AB4195440CB82BB338DD" ma:contentTypeVersion="11" ma:contentTypeDescription="Ein neues Dokument erstellen." ma:contentTypeScope="" ma:versionID="1ae109304e29eda626dc2ea8281b3350">
  <xsd:schema xmlns:xsd="http://www.w3.org/2001/XMLSchema" xmlns:xs="http://www.w3.org/2001/XMLSchema" xmlns:p="http://schemas.microsoft.com/office/2006/metadata/properties" xmlns:ns2="2f5c8dae-7e17-46af-9981-b1b0fdbe1237" xmlns:ns3="7954aca7-18da-4246-ba48-2c1f5c390611" targetNamespace="http://schemas.microsoft.com/office/2006/metadata/properties" ma:root="true" ma:fieldsID="63c723a303a16d9ae9dfaaef957beaad" ns2:_="" ns3:_="">
    <xsd:import namespace="2f5c8dae-7e17-46af-9981-b1b0fdbe1237"/>
    <xsd:import namespace="7954aca7-18da-4246-ba48-2c1f5c390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5c8dae-7e17-46af-9981-b1b0fdbe1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cef84a3c-6f38-4050-86b7-dfbe387e46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54aca7-18da-4246-ba48-2c1f5c39061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4157efe-dd0b-46ee-b44e-1a900c008a9a}" ma:internalName="TaxCatchAll" ma:showField="CatchAllData" ma:web="7954aca7-18da-4246-ba48-2c1f5c390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D0EA5F-DBAB-4E87-9F98-69493FEACF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8FDC64-A2F6-47EF-B567-7044D9CAED70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2f5c8dae-7e17-46af-9981-b1b0fdbe1237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7954aca7-18da-4246-ba48-2c1f5c39061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F98087B-62E6-41E7-AAFC-79896AD5B3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5c8dae-7e17-46af-9981-b1b0fdbe1237"/>
    <ds:schemaRef ds:uri="7954aca7-18da-4246-ba48-2c1f5c390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Übersicht</vt:lpstr>
      <vt:lpstr>Einpersonenwahl</vt:lpstr>
      <vt:lpstr>Mehrpersonenwahl mit Liste</vt:lpstr>
      <vt:lpstr>Wahl Leitung der Pfarrei</vt:lpstr>
      <vt:lpstr>Synodalwahl</vt:lpstr>
      <vt:lpstr>Dropdownlisten</vt:lpstr>
      <vt:lpstr>Mandate</vt:lpstr>
      <vt:lpstr>Einpersonenwahl!WZ_massg</vt:lpstr>
      <vt:lpstr>'Wahl Leitung der Pfarrei'!WZ_massg</vt:lpstr>
      <vt:lpstr>WZ_massg</vt:lpstr>
      <vt:lpstr>WZ_massg_Syn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Urs Brosi</dc:creator>
  <cp:keywords/>
  <dc:description/>
  <cp:lastModifiedBy>Michaela Berger-Bühler</cp:lastModifiedBy>
  <cp:revision/>
  <dcterms:created xsi:type="dcterms:W3CDTF">2021-10-11T07:32:09Z</dcterms:created>
  <dcterms:modified xsi:type="dcterms:W3CDTF">2026-02-10T13:33:38Z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0x010100EDA4E4544956AB4195440CB82BB338DD</vt:lpwstr>
  </property>
  <property fmtid="{D5CDD505-2E9C-101B-9397-08002B2CF9AE}" pid="3" name="Order">
    <vt:r8>1950800</vt:r8>
  </property>
  <property fmtid="{D5CDD505-2E9C-101B-9397-08002B2CF9AE}" pid="4" name="yM_CcName">
    <vt:lpwstr/>
  </property>
  <property fmtid="{D5CDD505-2E9C-101B-9397-08002B2CF9AE}" pid="5" name="yM_ToAddress">
    <vt:lpwstr/>
  </property>
  <property fmtid="{D5CDD505-2E9C-101B-9397-08002B2CF9AE}" pid="6" name="yM_AttachmentNames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yM_NormalizedSubject">
    <vt:lpwstr/>
  </property>
  <property fmtid="{D5CDD505-2E9C-101B-9397-08002B2CF9AE}" pid="10" name="yM_Body">
    <vt:lpwstr/>
  </property>
  <property fmtid="{D5CDD505-2E9C-101B-9397-08002B2CF9AE}" pid="11" name="yM_HashCode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yM_CcAddress">
    <vt:lpwstr/>
  </property>
  <property fmtid="{D5CDD505-2E9C-101B-9397-08002B2CF9AE}" pid="15" name="yM_Subject">
    <vt:lpwstr/>
  </property>
  <property fmtid="{D5CDD505-2E9C-101B-9397-08002B2CF9AE}" pid="16" name="yM_FromAddress">
    <vt:lpwstr/>
  </property>
  <property fmtid="{D5CDD505-2E9C-101B-9397-08002B2CF9AE}" pid="17" name="_ExtendedDescription">
    <vt:lpwstr/>
  </property>
  <property fmtid="{D5CDD505-2E9C-101B-9397-08002B2CF9AE}" pid="18" name="yM_ToName">
    <vt:lpwstr/>
  </property>
  <property fmtid="{D5CDD505-2E9C-101B-9397-08002B2CF9AE}" pid="19" name="yM_FromName">
    <vt:lpwstr/>
  </property>
  <property fmtid="{D5CDD505-2E9C-101B-9397-08002B2CF9AE}" pid="20" name="TriggerFlowInfo">
    <vt:lpwstr/>
  </property>
  <property fmtid="{D5CDD505-2E9C-101B-9397-08002B2CF9AE}" pid="21" name="MediaServiceImageTags">
    <vt:lpwstr/>
  </property>
</Properties>
</file>